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C:\Users\grego\Greg\Greg\Ventes\Tarif\gd\GC\"/>
    </mc:Choice>
  </mc:AlternateContent>
  <xr:revisionPtr revIDLastSave="0" documentId="13_ncr:1_{23DFD6D2-28A6-4FE8-BC48-2C8B2F7DBC63}" xr6:coauthVersionLast="47" xr6:coauthVersionMax="47" xr10:uidLastSave="{00000000-0000-0000-0000-000000000000}"/>
  <bookViews>
    <workbookView xWindow="-108" yWindow="-108" windowWidth="23256" windowHeight="12276" xr2:uid="{00000000-000D-0000-FFFF-FFFF00000000}"/>
  </bookViews>
  <sheets>
    <sheet name="Bourgogne" sheetId="2" r:id="rId1"/>
    <sheet name="Bordeaux" sheetId="1" r:id="rId2"/>
    <sheet name="Rhone" sheetId="3" r:id="rId3"/>
    <sheet name="Other appellations" sheetId="4" r:id="rId4"/>
    <sheet name="Champagne" sheetId="5" r:id="rId5"/>
    <sheet name="Wines ≥ 250€" sheetId="6" r:id="rId6"/>
    <sheet name="Wines ≤ 30€" sheetId="12" r:id="rId7"/>
  </sheets>
  <definedNames>
    <definedName name="_xlnm._FilterDatabase" localSheetId="1" hidden="1">Bordeaux!$A$7:$K$558</definedName>
    <definedName name="_xlnm._FilterDatabase" localSheetId="0" hidden="1">Bourgogne!$A$6:$K$699</definedName>
    <definedName name="_xlnm._FilterDatabase" localSheetId="4" hidden="1">Champagne!$A$7:$K$72</definedName>
    <definedName name="_xlnm._FilterDatabase" localSheetId="3" hidden="1">'Other appellations'!$A$7:$K$247</definedName>
    <definedName name="_xlnm._FilterDatabase" localSheetId="2" hidden="1">Rhone!$A$7:$K$216</definedName>
    <definedName name="_xlnm._FilterDatabase" localSheetId="6" hidden="1">'Wines ≤ 30€'!$A$7:$K$621</definedName>
    <definedName name="_xlnm._FilterDatabase" localSheetId="5" hidden="1">'Wines ≥ 250€'!$A$7:$K$197</definedName>
    <definedName name="_xlnm.Print_Area" localSheetId="1">Bordeaux!#REF!</definedName>
    <definedName name="_xlnm.Print_Area" localSheetId="0">Bourgogne!$A$392:$I$406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9" i="2" l="1"/>
  <c r="I55" i="2"/>
  <c r="I102" i="2"/>
  <c r="I165" i="2"/>
  <c r="I229" i="2"/>
  <c r="I270" i="2"/>
  <c r="I469" i="2"/>
  <c r="I543" i="2"/>
  <c r="I548" i="2"/>
  <c r="I563" i="2"/>
  <c r="I578" i="2"/>
  <c r="I590" i="2"/>
  <c r="I617" i="2"/>
  <c r="I642" i="2"/>
  <c r="I671" i="2"/>
  <c r="I427" i="1"/>
  <c r="I253" i="1"/>
  <c r="I385" i="1"/>
  <c r="I424" i="1"/>
  <c r="I73" i="2" l="1"/>
  <c r="I71" i="2"/>
  <c r="I70" i="2"/>
  <c r="I419" i="1"/>
  <c r="I174" i="1"/>
  <c r="I267" i="2" l="1"/>
  <c r="I239" i="4"/>
  <c r="I237" i="4"/>
  <c r="I238" i="4"/>
  <c r="I136" i="3"/>
  <c r="I693" i="2" l="1"/>
  <c r="I675" i="2"/>
  <c r="I124" i="2" l="1"/>
  <c r="I148" i="3"/>
  <c r="F109" i="4" l="1"/>
  <c r="F354" i="1" l="1"/>
  <c r="F364" i="2" l="1"/>
  <c r="F618" i="2"/>
  <c r="I102" i="4" l="1"/>
  <c r="I103" i="4"/>
  <c r="I104" i="4"/>
  <c r="I106" i="4"/>
  <c r="I317" i="2"/>
  <c r="I113" i="2"/>
  <c r="I293" i="2"/>
  <c r="I61" i="5" l="1"/>
  <c r="I194" i="2" l="1"/>
  <c r="I326" i="2" l="1"/>
  <c r="I458" i="2"/>
  <c r="I97" i="3"/>
  <c r="I141" i="2"/>
  <c r="I140" i="2"/>
  <c r="I85" i="2"/>
  <c r="I576" i="2"/>
  <c r="I585" i="2"/>
  <c r="I245" i="2"/>
  <c r="I30" i="3" l="1"/>
  <c r="I202" i="4" l="1"/>
  <c r="I57" i="3"/>
  <c r="I56" i="3"/>
  <c r="I696" i="2"/>
  <c r="I697" i="2"/>
  <c r="I564" i="2"/>
  <c r="I318" i="2"/>
  <c r="I319" i="2"/>
  <c r="I331" i="2"/>
  <c r="I334" i="2"/>
  <c r="I134" i="1"/>
  <c r="I106" i="1" l="1"/>
  <c r="I287" i="1" l="1"/>
  <c r="I285" i="1"/>
  <c r="I50" i="1" l="1"/>
  <c r="I49" i="1"/>
  <c r="I90" i="1"/>
  <c r="I283" i="1"/>
  <c r="I322" i="1"/>
  <c r="I336" i="1"/>
  <c r="I404" i="1"/>
  <c r="I506" i="1"/>
  <c r="I51" i="1" l="1"/>
  <c r="N645" i="2"/>
  <c r="N647" i="2" s="1"/>
  <c r="N648" i="2" s="1"/>
  <c r="N649" i="2" s="1"/>
  <c r="I284" i="1"/>
  <c r="I182" i="4"/>
  <c r="I20" i="5"/>
  <c r="I17" i="5"/>
  <c r="I57" i="5"/>
  <c r="I14" i="2" l="1"/>
  <c r="I16" i="2"/>
  <c r="I15" i="2"/>
  <c r="I301" i="2"/>
  <c r="I312" i="2"/>
  <c r="I12" i="5"/>
  <c r="I327" i="2" l="1"/>
  <c r="I45" i="3"/>
  <c r="I48" i="5"/>
  <c r="I56" i="5" l="1"/>
  <c r="I34" i="2" l="1"/>
  <c r="I33" i="2"/>
  <c r="I239" i="2"/>
  <c r="I416" i="1"/>
  <c r="I184" i="1"/>
  <c r="I156" i="1"/>
  <c r="I157" i="1"/>
  <c r="I185" i="1"/>
  <c r="I415" i="1"/>
  <c r="I684" i="2"/>
  <c r="I159" i="4"/>
  <c r="I528" i="1"/>
  <c r="I535" i="2"/>
  <c r="I234" i="2"/>
  <c r="I233" i="2"/>
  <c r="I530" i="2"/>
  <c r="I529" i="2"/>
  <c r="I528" i="2"/>
  <c r="I132" i="3"/>
  <c r="B262" i="4"/>
  <c r="I11" i="5"/>
  <c r="I103" i="2"/>
  <c r="I98" i="2"/>
  <c r="I591" i="2"/>
  <c r="I580" i="2"/>
  <c r="I315" i="2"/>
  <c r="I300" i="2"/>
  <c r="I78" i="3"/>
  <c r="I159" i="3"/>
  <c r="I170" i="3"/>
  <c r="I35" i="3"/>
  <c r="I46" i="3"/>
  <c r="I108" i="3"/>
  <c r="I158" i="3"/>
  <c r="I169" i="3"/>
  <c r="I161" i="3"/>
  <c r="I167" i="3"/>
  <c r="I109" i="3"/>
  <c r="I110" i="3"/>
  <c r="I106" i="3"/>
  <c r="I111" i="3"/>
  <c r="I138" i="2"/>
  <c r="I133" i="2"/>
  <c r="I123" i="2"/>
  <c r="I118" i="2"/>
  <c r="I500" i="2"/>
  <c r="I499" i="2"/>
  <c r="I498" i="2"/>
  <c r="I514" i="2"/>
  <c r="I515" i="2"/>
  <c r="I513" i="2"/>
  <c r="I512" i="2"/>
  <c r="I497" i="2"/>
  <c r="I29" i="4"/>
  <c r="I171" i="3"/>
  <c r="B278" i="4"/>
  <c r="B280" i="4"/>
  <c r="I8" i="2"/>
  <c r="I10" i="2"/>
  <c r="I11" i="2"/>
  <c r="I12" i="2"/>
  <c r="I13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5" i="2"/>
  <c r="I36" i="2"/>
  <c r="I37" i="2"/>
  <c r="I38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6" i="2"/>
  <c r="I57" i="2"/>
  <c r="I60" i="2"/>
  <c r="I58" i="2"/>
  <c r="I59" i="2"/>
  <c r="I61" i="2"/>
  <c r="I62" i="2"/>
  <c r="I63" i="2"/>
  <c r="I64" i="2"/>
  <c r="I65" i="2"/>
  <c r="I66" i="2"/>
  <c r="I67" i="2"/>
  <c r="I80" i="2"/>
  <c r="I81" i="2"/>
  <c r="I82" i="2"/>
  <c r="I83" i="2"/>
  <c r="I68" i="2"/>
  <c r="I69" i="2"/>
  <c r="I72" i="2"/>
  <c r="I74" i="2"/>
  <c r="I75" i="2"/>
  <c r="I76" i="2"/>
  <c r="I77" i="2"/>
  <c r="I78" i="2"/>
  <c r="I79" i="2"/>
  <c r="I86" i="2"/>
  <c r="I84" i="2"/>
  <c r="I87" i="2"/>
  <c r="I88" i="2"/>
  <c r="I89" i="2"/>
  <c r="I90" i="2"/>
  <c r="I91" i="2"/>
  <c r="I92" i="2"/>
  <c r="I93" i="2"/>
  <c r="I94" i="2"/>
  <c r="I95" i="2"/>
  <c r="I96" i="2"/>
  <c r="I97" i="2"/>
  <c r="I99" i="2"/>
  <c r="I100" i="2"/>
  <c r="I101" i="2"/>
  <c r="I104" i="2"/>
  <c r="I105" i="2"/>
  <c r="I106" i="2"/>
  <c r="I107" i="2"/>
  <c r="I108" i="2"/>
  <c r="I109" i="2"/>
  <c r="I110" i="2"/>
  <c r="I111" i="2"/>
  <c r="I112" i="2"/>
  <c r="I114" i="2"/>
  <c r="I115" i="2"/>
  <c r="I9" i="2"/>
  <c r="I116" i="2"/>
  <c r="I117" i="2"/>
  <c r="I119" i="2"/>
  <c r="I120" i="2"/>
  <c r="I121" i="2"/>
  <c r="I122" i="2"/>
  <c r="I125" i="2"/>
  <c r="I126" i="2"/>
  <c r="I127" i="2"/>
  <c r="I128" i="2"/>
  <c r="I129" i="2"/>
  <c r="I130" i="2"/>
  <c r="I131" i="2"/>
  <c r="I132" i="2"/>
  <c r="I134" i="2"/>
  <c r="I135" i="2"/>
  <c r="I136" i="2"/>
  <c r="I137" i="2"/>
  <c r="I139" i="2"/>
  <c r="I143" i="2"/>
  <c r="I144" i="2"/>
  <c r="I145" i="2"/>
  <c r="I146" i="2"/>
  <c r="I147" i="2"/>
  <c r="I148" i="2"/>
  <c r="I149" i="2"/>
  <c r="I150" i="2"/>
  <c r="I151" i="2"/>
  <c r="I152" i="2"/>
  <c r="I153" i="2"/>
  <c r="I154" i="2"/>
  <c r="I155" i="2"/>
  <c r="I156" i="2"/>
  <c r="I157" i="2"/>
  <c r="I158" i="2"/>
  <c r="I159" i="2"/>
  <c r="I160" i="2"/>
  <c r="I161" i="2"/>
  <c r="I162" i="2"/>
  <c r="I163" i="2"/>
  <c r="I164" i="2"/>
  <c r="I166" i="2"/>
  <c r="I167" i="2"/>
  <c r="I168" i="2"/>
  <c r="I169" i="2"/>
  <c r="I170" i="2"/>
  <c r="I171" i="2"/>
  <c r="I172" i="2"/>
  <c r="I173" i="2"/>
  <c r="I174" i="2"/>
  <c r="I175" i="2"/>
  <c r="I176" i="2"/>
  <c r="I177" i="2"/>
  <c r="I178" i="2"/>
  <c r="I179" i="2"/>
  <c r="I180" i="2"/>
  <c r="I181" i="2"/>
  <c r="I182" i="2"/>
  <c r="I183" i="2"/>
  <c r="I184" i="2"/>
  <c r="I185" i="2"/>
  <c r="I186" i="2"/>
  <c r="I187" i="2"/>
  <c r="I188" i="2"/>
  <c r="I197" i="2"/>
  <c r="I189" i="2"/>
  <c r="I190" i="2"/>
  <c r="I191" i="2"/>
  <c r="I192" i="2"/>
  <c r="I193" i="2"/>
  <c r="I195" i="2"/>
  <c r="I196" i="2"/>
  <c r="I199" i="2"/>
  <c r="I200" i="2"/>
  <c r="I201" i="2"/>
  <c r="I202" i="2"/>
  <c r="I203" i="2"/>
  <c r="I204" i="2"/>
  <c r="I205" i="2"/>
  <c r="I206" i="2"/>
  <c r="I207" i="2"/>
  <c r="I208" i="2"/>
  <c r="I209" i="2"/>
  <c r="I210" i="2"/>
  <c r="I211" i="2"/>
  <c r="I212" i="2"/>
  <c r="I213" i="2"/>
  <c r="I214" i="2"/>
  <c r="I215" i="2"/>
  <c r="I216" i="2"/>
  <c r="I217" i="2"/>
  <c r="I218" i="2"/>
  <c r="I219" i="2"/>
  <c r="I220" i="2"/>
  <c r="I221" i="2"/>
  <c r="I222" i="2"/>
  <c r="I223" i="2"/>
  <c r="I224" i="2"/>
  <c r="I198" i="2"/>
  <c r="I225" i="2"/>
  <c r="I226" i="2"/>
  <c r="I227" i="2"/>
  <c r="I228" i="2"/>
  <c r="I230" i="2"/>
  <c r="I231" i="2"/>
  <c r="I232" i="2"/>
  <c r="I235" i="2"/>
  <c r="I236" i="2"/>
  <c r="I237" i="2"/>
  <c r="I238" i="2"/>
  <c r="I240" i="2"/>
  <c r="I241" i="2"/>
  <c r="I242" i="2"/>
  <c r="I243" i="2"/>
  <c r="I244" i="2"/>
  <c r="I246" i="2"/>
  <c r="I247" i="2"/>
  <c r="I248" i="2"/>
  <c r="I249" i="2"/>
  <c r="I250" i="2"/>
  <c r="I251" i="2"/>
  <c r="I252" i="2"/>
  <c r="I253" i="2"/>
  <c r="I254" i="2"/>
  <c r="I255" i="2"/>
  <c r="I256" i="2"/>
  <c r="I257" i="2"/>
  <c r="I258" i="2"/>
  <c r="I259" i="2"/>
  <c r="I260" i="2"/>
  <c r="I261" i="2"/>
  <c r="I262" i="2"/>
  <c r="I263" i="2"/>
  <c r="I264" i="2"/>
  <c r="I265" i="2"/>
  <c r="I266" i="2"/>
  <c r="I268" i="2"/>
  <c r="I269" i="2"/>
  <c r="I271" i="2"/>
  <c r="I272" i="2"/>
  <c r="I273" i="2"/>
  <c r="I274" i="2"/>
  <c r="I275" i="2"/>
  <c r="I276" i="2"/>
  <c r="I277" i="2"/>
  <c r="I278" i="2"/>
  <c r="I279" i="2"/>
  <c r="I280" i="2"/>
  <c r="I281" i="2"/>
  <c r="I282" i="2"/>
  <c r="I283" i="2"/>
  <c r="I284" i="2"/>
  <c r="I285" i="2"/>
  <c r="I286" i="2"/>
  <c r="I287" i="2"/>
  <c r="I288" i="2"/>
  <c r="I289" i="2"/>
  <c r="I290" i="2"/>
  <c r="I291" i="2"/>
  <c r="I292" i="2"/>
  <c r="I294" i="2"/>
  <c r="I295" i="2"/>
  <c r="I296" i="2"/>
  <c r="I297" i="2"/>
  <c r="I298" i="2"/>
  <c r="I299" i="2"/>
  <c r="I302" i="2"/>
  <c r="I303" i="2"/>
  <c r="I304" i="2"/>
  <c r="I305" i="2"/>
  <c r="I306" i="2"/>
  <c r="I307" i="2"/>
  <c r="I308" i="2"/>
  <c r="I309" i="2"/>
  <c r="I310" i="2"/>
  <c r="I311" i="2"/>
  <c r="I313" i="2"/>
  <c r="I314" i="2"/>
  <c r="I316" i="2"/>
  <c r="I320" i="2"/>
  <c r="I321" i="2"/>
  <c r="I322" i="2"/>
  <c r="I323" i="2"/>
  <c r="I324" i="2"/>
  <c r="I325" i="2"/>
  <c r="I328" i="2"/>
  <c r="I329" i="2"/>
  <c r="I330" i="2"/>
  <c r="I332" i="2"/>
  <c r="I333" i="2"/>
  <c r="I335" i="2"/>
  <c r="I336" i="2"/>
  <c r="I337" i="2"/>
  <c r="I338" i="2"/>
  <c r="I339" i="2"/>
  <c r="I340" i="2"/>
  <c r="I341" i="2"/>
  <c r="I342" i="2"/>
  <c r="I343" i="2"/>
  <c r="I344" i="2"/>
  <c r="I345" i="2"/>
  <c r="I346" i="2"/>
  <c r="I347" i="2"/>
  <c r="I348" i="2"/>
  <c r="I349" i="2"/>
  <c r="I350" i="2"/>
  <c r="I351" i="2"/>
  <c r="I352" i="2"/>
  <c r="I353" i="2"/>
  <c r="I354" i="2"/>
  <c r="I355" i="2"/>
  <c r="I356" i="2"/>
  <c r="I357" i="2"/>
  <c r="I358" i="2"/>
  <c r="I359" i="2"/>
  <c r="I360" i="2"/>
  <c r="I361" i="2"/>
  <c r="I362" i="2"/>
  <c r="I363" i="2"/>
  <c r="I364" i="2"/>
  <c r="I365" i="2"/>
  <c r="I366" i="2"/>
  <c r="I367" i="2"/>
  <c r="I368" i="2"/>
  <c r="I369" i="2"/>
  <c r="I370" i="2"/>
  <c r="I371" i="2"/>
  <c r="I372" i="2"/>
  <c r="I373" i="2"/>
  <c r="I374" i="2"/>
  <c r="I375" i="2"/>
  <c r="I376" i="2"/>
  <c r="I377" i="2"/>
  <c r="I378" i="2"/>
  <c r="I379" i="2"/>
  <c r="I380" i="2"/>
  <c r="I381" i="2"/>
  <c r="I382" i="2"/>
  <c r="I383" i="2"/>
  <c r="I384" i="2"/>
  <c r="I385" i="2"/>
  <c r="I386" i="2"/>
  <c r="I387" i="2"/>
  <c r="I388" i="2"/>
  <c r="I389" i="2"/>
  <c r="I390" i="2"/>
  <c r="I391" i="2"/>
  <c r="I392" i="2"/>
  <c r="I393" i="2"/>
  <c r="I394" i="2"/>
  <c r="I395" i="2"/>
  <c r="I396" i="2"/>
  <c r="I397" i="2"/>
  <c r="I398" i="2"/>
  <c r="I399" i="2"/>
  <c r="I400" i="2"/>
  <c r="I401" i="2"/>
  <c r="I402" i="2"/>
  <c r="I403" i="2"/>
  <c r="I404" i="2"/>
  <c r="I405" i="2"/>
  <c r="I406" i="2"/>
  <c r="I407" i="2"/>
  <c r="I408" i="2"/>
  <c r="I409" i="2"/>
  <c r="I410" i="2"/>
  <c r="I142" i="2"/>
  <c r="I411" i="2"/>
  <c r="I412" i="2"/>
  <c r="I413" i="2"/>
  <c r="I414" i="2"/>
  <c r="I415" i="2"/>
  <c r="I416" i="2"/>
  <c r="I417" i="2"/>
  <c r="I418" i="2"/>
  <c r="I419" i="2"/>
  <c r="I420" i="2"/>
  <c r="I421" i="2"/>
  <c r="I422" i="2"/>
  <c r="I423" i="2"/>
  <c r="I424" i="2"/>
  <c r="I425" i="2"/>
  <c r="I426" i="2"/>
  <c r="I427" i="2"/>
  <c r="I428" i="2"/>
  <c r="I429" i="2"/>
  <c r="I430" i="2"/>
  <c r="I431" i="2"/>
  <c r="I432" i="2"/>
  <c r="I433" i="2"/>
  <c r="I434" i="2"/>
  <c r="I435" i="2"/>
  <c r="I436" i="2"/>
  <c r="I437" i="2"/>
  <c r="I438" i="2"/>
  <c r="I439" i="2"/>
  <c r="I440" i="2"/>
  <c r="I441" i="2"/>
  <c r="I442" i="2"/>
  <c r="I443" i="2"/>
  <c r="I444" i="2"/>
  <c r="I445" i="2"/>
  <c r="I446" i="2"/>
  <c r="I447" i="2"/>
  <c r="I460" i="2"/>
  <c r="I461" i="2"/>
  <c r="I462" i="2"/>
  <c r="I448" i="2"/>
  <c r="I449" i="2"/>
  <c r="I450" i="2"/>
  <c r="I451" i="2"/>
  <c r="I452" i="2"/>
  <c r="I453" i="2"/>
  <c r="I454" i="2"/>
  <c r="I455" i="2"/>
  <c r="I456" i="2"/>
  <c r="I457" i="2"/>
  <c r="I459" i="2"/>
  <c r="I463" i="2"/>
  <c r="I464" i="2"/>
  <c r="I465" i="2"/>
  <c r="I466" i="2"/>
  <c r="I467" i="2"/>
  <c r="I468" i="2"/>
  <c r="I470" i="2"/>
  <c r="I471" i="2"/>
  <c r="I472" i="2"/>
  <c r="I473" i="2"/>
  <c r="I474" i="2"/>
  <c r="I475" i="2"/>
  <c r="I476" i="2"/>
  <c r="I477" i="2"/>
  <c r="I478" i="2"/>
  <c r="I479" i="2"/>
  <c r="I480" i="2"/>
  <c r="I481" i="2"/>
  <c r="I482" i="2"/>
  <c r="I483" i="2"/>
  <c r="I484" i="2"/>
  <c r="I485" i="2"/>
  <c r="I486" i="2"/>
  <c r="I487" i="2"/>
  <c r="I488" i="2"/>
  <c r="I489" i="2"/>
  <c r="I490" i="2"/>
  <c r="I491" i="2"/>
  <c r="I492" i="2"/>
  <c r="I493" i="2"/>
  <c r="I494" i="2"/>
  <c r="I495" i="2"/>
  <c r="I496" i="2"/>
  <c r="I501" i="2"/>
  <c r="I502" i="2"/>
  <c r="I503" i="2"/>
  <c r="I504" i="2"/>
  <c r="I505" i="2"/>
  <c r="I506" i="2"/>
  <c r="I507" i="2"/>
  <c r="I508" i="2"/>
  <c r="I509" i="2"/>
  <c r="I510" i="2"/>
  <c r="I511" i="2"/>
  <c r="I516" i="2"/>
  <c r="I517" i="2"/>
  <c r="I518" i="2"/>
  <c r="I519" i="2"/>
  <c r="I520" i="2"/>
  <c r="I521" i="2"/>
  <c r="I522" i="2"/>
  <c r="I523" i="2"/>
  <c r="I524" i="2"/>
  <c r="I525" i="2"/>
  <c r="I526" i="2"/>
  <c r="I527" i="2"/>
  <c r="I531" i="2"/>
  <c r="I532" i="2"/>
  <c r="I533" i="2"/>
  <c r="I534" i="2"/>
  <c r="I536" i="2"/>
  <c r="I537" i="2"/>
  <c r="I538" i="2"/>
  <c r="I539" i="2"/>
  <c r="I540" i="2"/>
  <c r="I541" i="2"/>
  <c r="I542" i="2"/>
  <c r="I544" i="2"/>
  <c r="I545" i="2"/>
  <c r="I546" i="2"/>
  <c r="I547" i="2"/>
  <c r="I549" i="2"/>
  <c r="I550" i="2"/>
  <c r="I551" i="2"/>
  <c r="I552" i="2"/>
  <c r="I553" i="2"/>
  <c r="I554" i="2"/>
  <c r="I555" i="2"/>
  <c r="I556" i="2"/>
  <c r="I557" i="2"/>
  <c r="I558" i="2"/>
  <c r="I559" i="2"/>
  <c r="I560" i="2"/>
  <c r="I561" i="2"/>
  <c r="I562" i="2"/>
  <c r="I565" i="2"/>
  <c r="I566" i="2"/>
  <c r="I567" i="2"/>
  <c r="I568" i="2"/>
  <c r="I569" i="2"/>
  <c r="I570" i="2"/>
  <c r="I571" i="2"/>
  <c r="I572" i="2"/>
  <c r="I573" i="2"/>
  <c r="I574" i="2"/>
  <c r="I575" i="2"/>
  <c r="I577" i="2"/>
  <c r="I579" i="2"/>
  <c r="I581" i="2"/>
  <c r="I582" i="2"/>
  <c r="I583" i="2"/>
  <c r="I584" i="2"/>
  <c r="I586" i="2"/>
  <c r="I587" i="2"/>
  <c r="I588" i="2"/>
  <c r="I589" i="2"/>
  <c r="I592" i="2"/>
  <c r="I593" i="2"/>
  <c r="I594" i="2"/>
  <c r="I595" i="2"/>
  <c r="I596" i="2"/>
  <c r="I597" i="2"/>
  <c r="I598" i="2"/>
  <c r="I599" i="2"/>
  <c r="I600" i="2"/>
  <c r="I601" i="2"/>
  <c r="I602" i="2"/>
  <c r="I603" i="2"/>
  <c r="I604" i="2"/>
  <c r="I605" i="2"/>
  <c r="I606" i="2"/>
  <c r="I607" i="2"/>
  <c r="I608" i="2"/>
  <c r="I609" i="2"/>
  <c r="I610" i="2"/>
  <c r="I611" i="2"/>
  <c r="I612" i="2"/>
  <c r="I613" i="2"/>
  <c r="I614" i="2"/>
  <c r="I615" i="2"/>
  <c r="I616" i="2"/>
  <c r="I618" i="2"/>
  <c r="I619" i="2"/>
  <c r="I620" i="2"/>
  <c r="I621" i="2"/>
  <c r="I622" i="2"/>
  <c r="I623" i="2"/>
  <c r="I624" i="2"/>
  <c r="I625" i="2"/>
  <c r="I626" i="2"/>
  <c r="I627" i="2"/>
  <c r="I628" i="2"/>
  <c r="I629" i="2"/>
  <c r="I630" i="2"/>
  <c r="I631" i="2"/>
  <c r="I632" i="2"/>
  <c r="I633" i="2"/>
  <c r="I634" i="2"/>
  <c r="I635" i="2"/>
  <c r="I636" i="2"/>
  <c r="I637" i="2"/>
  <c r="I638" i="2"/>
  <c r="I639" i="2"/>
  <c r="I640" i="2"/>
  <c r="I641" i="2"/>
  <c r="I643" i="2"/>
  <c r="I644" i="2"/>
  <c r="I645" i="2"/>
  <c r="I646" i="2"/>
  <c r="I647" i="2"/>
  <c r="I648" i="2"/>
  <c r="I649" i="2"/>
  <c r="I650" i="2"/>
  <c r="I651" i="2"/>
  <c r="I652" i="2"/>
  <c r="I653" i="2"/>
  <c r="I654" i="2"/>
  <c r="I655" i="2"/>
  <c r="I656" i="2"/>
  <c r="I657" i="2"/>
  <c r="I658" i="2"/>
  <c r="I659" i="2"/>
  <c r="I660" i="2"/>
  <c r="I661" i="2"/>
  <c r="I662" i="2"/>
  <c r="I663" i="2"/>
  <c r="I664" i="2"/>
  <c r="I665" i="2"/>
  <c r="I666" i="2"/>
  <c r="I667" i="2"/>
  <c r="I668" i="2"/>
  <c r="I669" i="2"/>
  <c r="I670" i="2"/>
  <c r="I672" i="2"/>
  <c r="I673" i="2"/>
  <c r="I674" i="2"/>
  <c r="I676" i="2"/>
  <c r="I677" i="2"/>
  <c r="I678" i="2"/>
  <c r="I679" i="2"/>
  <c r="I680" i="2"/>
  <c r="I681" i="2"/>
  <c r="I682" i="2"/>
  <c r="I683" i="2"/>
  <c r="I685" i="2"/>
  <c r="I686" i="2"/>
  <c r="I687" i="2"/>
  <c r="I688" i="2"/>
  <c r="I689" i="2"/>
  <c r="I690" i="2"/>
  <c r="I691" i="2"/>
  <c r="I692" i="2"/>
  <c r="I694" i="2"/>
  <c r="I695" i="2"/>
  <c r="I698" i="2"/>
  <c r="I699" i="2"/>
  <c r="I199" i="3"/>
  <c r="I96" i="4"/>
  <c r="I99" i="4"/>
  <c r="I81" i="4"/>
  <c r="I98" i="4"/>
  <c r="I10" i="5"/>
  <c r="I74" i="5"/>
  <c r="I75" i="5"/>
  <c r="I29" i="5"/>
  <c r="I40" i="5"/>
  <c r="I541" i="1"/>
  <c r="I293" i="1"/>
  <c r="I10" i="6"/>
  <c r="I11" i="6"/>
  <c r="I12" i="6"/>
  <c r="I13" i="6"/>
  <c r="I14" i="6"/>
  <c r="I15" i="6"/>
  <c r="I16" i="6"/>
  <c r="I17" i="6"/>
  <c r="I18" i="6"/>
  <c r="I19" i="6"/>
  <c r="I20" i="6"/>
  <c r="I21" i="6"/>
  <c r="I22" i="6"/>
  <c r="I23" i="6"/>
  <c r="I24" i="6"/>
  <c r="I25" i="6"/>
  <c r="I26" i="6"/>
  <c r="I27" i="6"/>
  <c r="I28" i="6"/>
  <c r="I29" i="6"/>
  <c r="I30" i="6"/>
  <c r="I31" i="6"/>
  <c r="I32" i="6"/>
  <c r="I33" i="6"/>
  <c r="I34" i="6"/>
  <c r="I35" i="6"/>
  <c r="I36" i="6"/>
  <c r="I37" i="6"/>
  <c r="I38" i="6"/>
  <c r="I39" i="6"/>
  <c r="I40" i="6"/>
  <c r="I41" i="6"/>
  <c r="I42" i="6"/>
  <c r="I43" i="6"/>
  <c r="I44" i="6"/>
  <c r="I45" i="6"/>
  <c r="I46" i="6"/>
  <c r="I47" i="6"/>
  <c r="I48" i="6"/>
  <c r="I49" i="6"/>
  <c r="I50" i="6"/>
  <c r="I51" i="6"/>
  <c r="I52" i="6"/>
  <c r="I53" i="6"/>
  <c r="I54" i="6"/>
  <c r="I55" i="6"/>
  <c r="I56" i="6"/>
  <c r="I57" i="6"/>
  <c r="I58" i="6"/>
  <c r="I59" i="6"/>
  <c r="I60" i="6"/>
  <c r="I61" i="6"/>
  <c r="I62" i="6"/>
  <c r="I63" i="6"/>
  <c r="I64" i="6"/>
  <c r="I65" i="6"/>
  <c r="I66" i="6"/>
  <c r="I67" i="6"/>
  <c r="I68" i="6"/>
  <c r="I69" i="6"/>
  <c r="I70" i="6"/>
  <c r="I71" i="6"/>
  <c r="I72" i="6"/>
  <c r="I73" i="6"/>
  <c r="I74" i="6"/>
  <c r="I75" i="6"/>
  <c r="I76" i="6"/>
  <c r="I77" i="6"/>
  <c r="I78" i="6"/>
  <c r="I79" i="6"/>
  <c r="I80" i="6"/>
  <c r="I81" i="6"/>
  <c r="I82" i="6"/>
  <c r="I83" i="6"/>
  <c r="I84" i="6"/>
  <c r="I85" i="6"/>
  <c r="I86" i="6"/>
  <c r="I87" i="6"/>
  <c r="I88" i="6"/>
  <c r="I89" i="6"/>
  <c r="I90" i="6"/>
  <c r="I91" i="6"/>
  <c r="I92" i="6"/>
  <c r="I93" i="6"/>
  <c r="I94" i="6"/>
  <c r="I95" i="6"/>
  <c r="I96" i="6"/>
  <c r="I97" i="6"/>
  <c r="I98" i="6"/>
  <c r="I99" i="6"/>
  <c r="I100" i="6"/>
  <c r="I101" i="6"/>
  <c r="I102" i="6"/>
  <c r="I103" i="6"/>
  <c r="I104" i="6"/>
  <c r="I105" i="6"/>
  <c r="I106" i="6"/>
  <c r="I107" i="6"/>
  <c r="I108" i="6"/>
  <c r="I109" i="6"/>
  <c r="I110" i="6"/>
  <c r="I111" i="6"/>
  <c r="I112" i="6"/>
  <c r="I113" i="6"/>
  <c r="I114" i="6"/>
  <c r="I115" i="6"/>
  <c r="I116" i="6"/>
  <c r="I117" i="6"/>
  <c r="I118" i="6"/>
  <c r="I119" i="6"/>
  <c r="I120" i="6"/>
  <c r="I121" i="6"/>
  <c r="I122" i="6"/>
  <c r="I123" i="6"/>
  <c r="I124" i="6"/>
  <c r="I125" i="6"/>
  <c r="I126" i="6"/>
  <c r="I127" i="6"/>
  <c r="I128" i="6"/>
  <c r="I129" i="6"/>
  <c r="I130" i="6"/>
  <c r="I131" i="6"/>
  <c r="I132" i="6"/>
  <c r="I133" i="6"/>
  <c r="I134" i="6"/>
  <c r="I135" i="6"/>
  <c r="I136" i="6"/>
  <c r="I137" i="6"/>
  <c r="I138" i="6"/>
  <c r="I139" i="6"/>
  <c r="I140" i="6"/>
  <c r="I141" i="6"/>
  <c r="I142" i="6"/>
  <c r="I143" i="6"/>
  <c r="I144" i="6"/>
  <c r="I145" i="6"/>
  <c r="I146" i="6"/>
  <c r="I147" i="6"/>
  <c r="I148" i="6"/>
  <c r="I149" i="6"/>
  <c r="I150" i="6"/>
  <c r="I151" i="6"/>
  <c r="I152" i="6"/>
  <c r="I153" i="6"/>
  <c r="I154" i="6"/>
  <c r="I155" i="6"/>
  <c r="I156" i="6"/>
  <c r="I157" i="6"/>
  <c r="I158" i="6"/>
  <c r="I159" i="6"/>
  <c r="I160" i="6"/>
  <c r="I161" i="6"/>
  <c r="I162" i="6"/>
  <c r="I163" i="6"/>
  <c r="I164" i="6"/>
  <c r="I165" i="6"/>
  <c r="I166" i="6"/>
  <c r="I167" i="6"/>
  <c r="I168" i="6"/>
  <c r="I169" i="6"/>
  <c r="I170" i="6"/>
  <c r="I171" i="6"/>
  <c r="I172" i="6"/>
  <c r="I173" i="6"/>
  <c r="I174" i="6"/>
  <c r="I175" i="6"/>
  <c r="I176" i="6"/>
  <c r="I177" i="6"/>
  <c r="I178" i="6"/>
  <c r="I179" i="6"/>
  <c r="I180" i="6"/>
  <c r="I181" i="6"/>
  <c r="I182" i="6"/>
  <c r="I183" i="6"/>
  <c r="I184" i="6"/>
  <c r="I185" i="6"/>
  <c r="I186" i="6"/>
  <c r="I187" i="6"/>
  <c r="I188" i="6"/>
  <c r="I189" i="6"/>
  <c r="I190" i="6"/>
  <c r="I191" i="6"/>
  <c r="I192" i="6"/>
  <c r="I193" i="6"/>
  <c r="I194" i="6"/>
  <c r="I195" i="6"/>
  <c r="I196" i="6"/>
  <c r="I197" i="6"/>
  <c r="I10" i="12"/>
  <c r="I11" i="12"/>
  <c r="I12" i="12"/>
  <c r="I13" i="12"/>
  <c r="I14" i="12"/>
  <c r="I15" i="12"/>
  <c r="I16" i="12"/>
  <c r="I17" i="12"/>
  <c r="I18" i="12"/>
  <c r="I19" i="12"/>
  <c r="I20" i="12"/>
  <c r="I21" i="12"/>
  <c r="I22" i="12"/>
  <c r="I23" i="12"/>
  <c r="I24" i="12"/>
  <c r="I25" i="12"/>
  <c r="I26" i="12"/>
  <c r="I27" i="12"/>
  <c r="I28" i="12"/>
  <c r="I29" i="12"/>
  <c r="I30" i="12"/>
  <c r="I31" i="12"/>
  <c r="I32" i="12"/>
  <c r="I33" i="12"/>
  <c r="I34" i="12"/>
  <c r="I35" i="12"/>
  <c r="I36" i="12"/>
  <c r="I37" i="12"/>
  <c r="I38" i="12"/>
  <c r="I39" i="12"/>
  <c r="I40" i="12"/>
  <c r="I41" i="12"/>
  <c r="I42" i="12"/>
  <c r="I43" i="12"/>
  <c r="I44" i="12"/>
  <c r="I45" i="12"/>
  <c r="I46" i="12"/>
  <c r="I47" i="12"/>
  <c r="I48" i="12"/>
  <c r="I49" i="12"/>
  <c r="I50" i="12"/>
  <c r="I51" i="12"/>
  <c r="I52" i="12"/>
  <c r="I53" i="12"/>
  <c r="I54" i="12"/>
  <c r="I55" i="12"/>
  <c r="I56" i="12"/>
  <c r="I57" i="12"/>
  <c r="I58" i="12"/>
  <c r="I59" i="12"/>
  <c r="I60" i="12"/>
  <c r="I61" i="12"/>
  <c r="I62" i="12"/>
  <c r="I63" i="12"/>
  <c r="I64" i="12"/>
  <c r="I65" i="12"/>
  <c r="I66" i="12"/>
  <c r="I67" i="12"/>
  <c r="I68" i="12"/>
  <c r="I69" i="12"/>
  <c r="I70" i="12"/>
  <c r="I71" i="12"/>
  <c r="I72" i="12"/>
  <c r="I73" i="12"/>
  <c r="I74" i="12"/>
  <c r="I75" i="12"/>
  <c r="I76" i="12"/>
  <c r="I77" i="12"/>
  <c r="I78" i="12"/>
  <c r="I79" i="12"/>
  <c r="I80" i="12"/>
  <c r="I81" i="12"/>
  <c r="I82" i="12"/>
  <c r="I83" i="12"/>
  <c r="I84" i="12"/>
  <c r="I85" i="12"/>
  <c r="I86" i="12"/>
  <c r="I87" i="12"/>
  <c r="I88" i="12"/>
  <c r="I89" i="12"/>
  <c r="I90" i="12"/>
  <c r="I91" i="12"/>
  <c r="I92" i="12"/>
  <c r="I93" i="12"/>
  <c r="I94" i="12"/>
  <c r="I95" i="12"/>
  <c r="I96" i="12"/>
  <c r="I97" i="12"/>
  <c r="I98" i="12"/>
  <c r="I99" i="12"/>
  <c r="I100" i="12"/>
  <c r="I101" i="12"/>
  <c r="I102" i="12"/>
  <c r="I103" i="12"/>
  <c r="I104" i="12"/>
  <c r="I105" i="12"/>
  <c r="I106" i="12"/>
  <c r="I107" i="12"/>
  <c r="I108" i="12"/>
  <c r="I109" i="12"/>
  <c r="I110" i="12"/>
  <c r="I111" i="12"/>
  <c r="I112" i="12"/>
  <c r="I113" i="12"/>
  <c r="I114" i="12"/>
  <c r="I115" i="12"/>
  <c r="I116" i="12"/>
  <c r="I117" i="12"/>
  <c r="I118" i="12"/>
  <c r="I119" i="12"/>
  <c r="I120" i="12"/>
  <c r="I121" i="12"/>
  <c r="I122" i="12"/>
  <c r="I123" i="12"/>
  <c r="I124" i="12"/>
  <c r="I125" i="12"/>
  <c r="I126" i="12"/>
  <c r="I127" i="12"/>
  <c r="I128" i="12"/>
  <c r="I129" i="12"/>
  <c r="I130" i="12"/>
  <c r="I131" i="12"/>
  <c r="I132" i="12"/>
  <c r="I133" i="12"/>
  <c r="I134" i="12"/>
  <c r="I135" i="12"/>
  <c r="I136" i="12"/>
  <c r="I137" i="12"/>
  <c r="I138" i="12"/>
  <c r="I139" i="12"/>
  <c r="I140" i="12"/>
  <c r="I141" i="12"/>
  <c r="I142" i="12"/>
  <c r="I143" i="12"/>
  <c r="I144" i="12"/>
  <c r="I145" i="12"/>
  <c r="I146" i="12"/>
  <c r="I147" i="12"/>
  <c r="I148" i="12"/>
  <c r="I149" i="12"/>
  <c r="I150" i="12"/>
  <c r="I151" i="12"/>
  <c r="I152" i="12"/>
  <c r="I153" i="12"/>
  <c r="I154" i="12"/>
  <c r="I155" i="12"/>
  <c r="I156" i="12"/>
  <c r="I157" i="12"/>
  <c r="I158" i="12"/>
  <c r="I159" i="12"/>
  <c r="I160" i="12"/>
  <c r="I161" i="12"/>
  <c r="I162" i="12"/>
  <c r="I163" i="12"/>
  <c r="I164" i="12"/>
  <c r="I165" i="12"/>
  <c r="I166" i="12"/>
  <c r="I167" i="12"/>
  <c r="I168" i="12"/>
  <c r="I169" i="12"/>
  <c r="I170" i="12"/>
  <c r="I171" i="12"/>
  <c r="I172" i="12"/>
  <c r="I173" i="12"/>
  <c r="I174" i="12"/>
  <c r="I175" i="12"/>
  <c r="I176" i="12"/>
  <c r="I177" i="12"/>
  <c r="I178" i="12"/>
  <c r="I179" i="12"/>
  <c r="I180" i="12"/>
  <c r="I181" i="12"/>
  <c r="I182" i="12"/>
  <c r="I183" i="12"/>
  <c r="I184" i="12"/>
  <c r="I185" i="12"/>
  <c r="I186" i="12"/>
  <c r="I187" i="12"/>
  <c r="I188" i="12"/>
  <c r="I189" i="12"/>
  <c r="I190" i="12"/>
  <c r="I191" i="12"/>
  <c r="I192" i="12"/>
  <c r="I193" i="12"/>
  <c r="I194" i="12"/>
  <c r="I195" i="12"/>
  <c r="I196" i="12"/>
  <c r="I197" i="12"/>
  <c r="I198" i="12"/>
  <c r="I199" i="12"/>
  <c r="I200" i="12"/>
  <c r="I201" i="12"/>
  <c r="I202" i="12"/>
  <c r="I203" i="12"/>
  <c r="I204" i="12"/>
  <c r="I205" i="12"/>
  <c r="I206" i="12"/>
  <c r="I207" i="12"/>
  <c r="I208" i="12"/>
  <c r="I209" i="12"/>
  <c r="I210" i="12"/>
  <c r="I211" i="12"/>
  <c r="I212" i="12"/>
  <c r="I213" i="12"/>
  <c r="I214" i="12"/>
  <c r="I215" i="12"/>
  <c r="I216" i="12"/>
  <c r="I217" i="12"/>
  <c r="I218" i="12"/>
  <c r="I219" i="12"/>
  <c r="I220" i="12"/>
  <c r="I221" i="12"/>
  <c r="I222" i="12"/>
  <c r="I223" i="12"/>
  <c r="I224" i="12"/>
  <c r="I225" i="12"/>
  <c r="I226" i="12"/>
  <c r="I227" i="12"/>
  <c r="I228" i="12"/>
  <c r="I229" i="12"/>
  <c r="I230" i="12"/>
  <c r="I231" i="12"/>
  <c r="I232" i="12"/>
  <c r="I233" i="12"/>
  <c r="I234" i="12"/>
  <c r="I235" i="12"/>
  <c r="I236" i="12"/>
  <c r="I237" i="12"/>
  <c r="I238" i="12"/>
  <c r="I239" i="12"/>
  <c r="I240" i="12"/>
  <c r="I241" i="12"/>
  <c r="I242" i="12"/>
  <c r="I243" i="12"/>
  <c r="I244" i="12"/>
  <c r="I245" i="12"/>
  <c r="I246" i="12"/>
  <c r="I247" i="12"/>
  <c r="I248" i="12"/>
  <c r="I249" i="12"/>
  <c r="I250" i="12"/>
  <c r="I251" i="12"/>
  <c r="I252" i="12"/>
  <c r="I253" i="12"/>
  <c r="I254" i="12"/>
  <c r="I255" i="12"/>
  <c r="I256" i="12"/>
  <c r="I257" i="12"/>
  <c r="I258" i="12"/>
  <c r="I259" i="12"/>
  <c r="I260" i="12"/>
  <c r="I261" i="12"/>
  <c r="I262" i="12"/>
  <c r="I263" i="12"/>
  <c r="I264" i="12"/>
  <c r="I265" i="12"/>
  <c r="I266" i="12"/>
  <c r="I267" i="12"/>
  <c r="I268" i="12"/>
  <c r="I269" i="12"/>
  <c r="I270" i="12"/>
  <c r="I271" i="12"/>
  <c r="I272" i="12"/>
  <c r="I273" i="12"/>
  <c r="I274" i="12"/>
  <c r="I275" i="12"/>
  <c r="I276" i="12"/>
  <c r="I277" i="12"/>
  <c r="I278" i="12"/>
  <c r="I279" i="12"/>
  <c r="I280" i="12"/>
  <c r="I281" i="12"/>
  <c r="I282" i="12"/>
  <c r="I283" i="12"/>
  <c r="I284" i="12"/>
  <c r="I285" i="12"/>
  <c r="I286" i="12"/>
  <c r="I287" i="12"/>
  <c r="I288" i="12"/>
  <c r="I289" i="12"/>
  <c r="I290" i="12"/>
  <c r="I291" i="12"/>
  <c r="I292" i="12"/>
  <c r="I293" i="12"/>
  <c r="I294" i="12"/>
  <c r="I295" i="12"/>
  <c r="I296" i="12"/>
  <c r="I297" i="12"/>
  <c r="I298" i="12"/>
  <c r="I299" i="12"/>
  <c r="I300" i="12"/>
  <c r="I301" i="12"/>
  <c r="I302" i="12"/>
  <c r="I303" i="12"/>
  <c r="I304" i="12"/>
  <c r="I305" i="12"/>
  <c r="I306" i="12"/>
  <c r="I307" i="12"/>
  <c r="I308" i="12"/>
  <c r="I309" i="12"/>
  <c r="I310" i="12"/>
  <c r="I311" i="12"/>
  <c r="I312" i="12"/>
  <c r="I313" i="12"/>
  <c r="I314" i="12"/>
  <c r="I315" i="12"/>
  <c r="I316" i="12"/>
  <c r="I317" i="12"/>
  <c r="I318" i="12"/>
  <c r="I319" i="12"/>
  <c r="I320" i="12"/>
  <c r="I321" i="12"/>
  <c r="I322" i="12"/>
  <c r="I323" i="12"/>
  <c r="I324" i="12"/>
  <c r="I325" i="12"/>
  <c r="I326" i="12"/>
  <c r="I327" i="12"/>
  <c r="I328" i="12"/>
  <c r="I329" i="12"/>
  <c r="I330" i="12"/>
  <c r="I331" i="12"/>
  <c r="I332" i="12"/>
  <c r="I333" i="12"/>
  <c r="I334" i="12"/>
  <c r="I335" i="12"/>
  <c r="I336" i="12"/>
  <c r="I337" i="12"/>
  <c r="I338" i="12"/>
  <c r="I339" i="12"/>
  <c r="I340" i="12"/>
  <c r="I341" i="12"/>
  <c r="I342" i="12"/>
  <c r="I343" i="12"/>
  <c r="I344" i="12"/>
  <c r="I345" i="12"/>
  <c r="I346" i="12"/>
  <c r="I347" i="12"/>
  <c r="I348" i="12"/>
  <c r="I349" i="12"/>
  <c r="I350" i="12"/>
  <c r="I351" i="12"/>
  <c r="I352" i="12"/>
  <c r="I353" i="12"/>
  <c r="I354" i="12"/>
  <c r="I355" i="12"/>
  <c r="I356" i="12"/>
  <c r="I357" i="12"/>
  <c r="I358" i="12"/>
  <c r="I359" i="12"/>
  <c r="I360" i="12"/>
  <c r="I361" i="12"/>
  <c r="I362" i="12"/>
  <c r="I363" i="12"/>
  <c r="I364" i="12"/>
  <c r="I365" i="12"/>
  <c r="I366" i="12"/>
  <c r="I367" i="12"/>
  <c r="I368" i="12"/>
  <c r="I369" i="12"/>
  <c r="I370" i="12"/>
  <c r="I371" i="12"/>
  <c r="I372" i="12"/>
  <c r="I373" i="12"/>
  <c r="I374" i="12"/>
  <c r="I375" i="12"/>
  <c r="I376" i="12"/>
  <c r="I377" i="12"/>
  <c r="I378" i="12"/>
  <c r="I379" i="12"/>
  <c r="I380" i="12"/>
  <c r="I381" i="12"/>
  <c r="I382" i="12"/>
  <c r="I383" i="12"/>
  <c r="I384" i="12"/>
  <c r="I385" i="12"/>
  <c r="I386" i="12"/>
  <c r="I387" i="12"/>
  <c r="I388" i="12"/>
  <c r="I389" i="12"/>
  <c r="I390" i="12"/>
  <c r="I391" i="12"/>
  <c r="I392" i="12"/>
  <c r="I393" i="12"/>
  <c r="I394" i="12"/>
  <c r="I395" i="12"/>
  <c r="I396" i="12"/>
  <c r="I397" i="12"/>
  <c r="I398" i="12"/>
  <c r="I399" i="12"/>
  <c r="I400" i="12"/>
  <c r="I401" i="12"/>
  <c r="I402" i="12"/>
  <c r="I403" i="12"/>
  <c r="I404" i="12"/>
  <c r="I405" i="12"/>
  <c r="I406" i="12"/>
  <c r="I407" i="12"/>
  <c r="I408" i="12"/>
  <c r="I409" i="12"/>
  <c r="I410" i="12"/>
  <c r="I411" i="12"/>
  <c r="I412" i="12"/>
  <c r="I413" i="12"/>
  <c r="I414" i="12"/>
  <c r="I415" i="12"/>
  <c r="I416" i="12"/>
  <c r="I417" i="12"/>
  <c r="I418" i="12"/>
  <c r="I419" i="12"/>
  <c r="I420" i="12"/>
  <c r="I421" i="12"/>
  <c r="I422" i="12"/>
  <c r="I423" i="12"/>
  <c r="I424" i="12"/>
  <c r="I425" i="12"/>
  <c r="I426" i="12"/>
  <c r="I427" i="12"/>
  <c r="I428" i="12"/>
  <c r="I429" i="12"/>
  <c r="I430" i="12"/>
  <c r="I431" i="12"/>
  <c r="I432" i="12"/>
  <c r="I433" i="12"/>
  <c r="I434" i="12"/>
  <c r="I435" i="12"/>
  <c r="I436" i="12"/>
  <c r="I437" i="12"/>
  <c r="I438" i="12"/>
  <c r="I439" i="12"/>
  <c r="I440" i="12"/>
  <c r="I441" i="12"/>
  <c r="I442" i="12"/>
  <c r="I443" i="12"/>
  <c r="I444" i="12"/>
  <c r="I445" i="12"/>
  <c r="I446" i="12"/>
  <c r="I447" i="12"/>
  <c r="I448" i="12"/>
  <c r="I449" i="12"/>
  <c r="I450" i="12"/>
  <c r="I451" i="12"/>
  <c r="I452" i="12"/>
  <c r="I453" i="12"/>
  <c r="I454" i="12"/>
  <c r="I455" i="12"/>
  <c r="I456" i="12"/>
  <c r="I457" i="12"/>
  <c r="I458" i="12"/>
  <c r="I459" i="12"/>
  <c r="I460" i="12"/>
  <c r="I461" i="12"/>
  <c r="I462" i="12"/>
  <c r="I463" i="12"/>
  <c r="I464" i="12"/>
  <c r="I465" i="12"/>
  <c r="I466" i="12"/>
  <c r="I467" i="12"/>
  <c r="I468" i="12"/>
  <c r="I469" i="12"/>
  <c r="I470" i="12"/>
  <c r="I471" i="12"/>
  <c r="I472" i="12"/>
  <c r="I473" i="12"/>
  <c r="I474" i="12"/>
  <c r="I475" i="12"/>
  <c r="I476" i="12"/>
  <c r="I477" i="12"/>
  <c r="I478" i="12"/>
  <c r="I479" i="12"/>
  <c r="I480" i="12"/>
  <c r="I481" i="12"/>
  <c r="I482" i="12"/>
  <c r="I483" i="12"/>
  <c r="I484" i="12"/>
  <c r="I485" i="12"/>
  <c r="I486" i="12"/>
  <c r="I487" i="12"/>
  <c r="I488" i="12"/>
  <c r="I489" i="12"/>
  <c r="I490" i="12"/>
  <c r="I491" i="12"/>
  <c r="I492" i="12"/>
  <c r="I493" i="12"/>
  <c r="I494" i="12"/>
  <c r="I495" i="12"/>
  <c r="I496" i="12"/>
  <c r="I497" i="12"/>
  <c r="I498" i="12"/>
  <c r="I499" i="12"/>
  <c r="I500" i="12"/>
  <c r="I501" i="12"/>
  <c r="I502" i="12"/>
  <c r="I503" i="12"/>
  <c r="I504" i="12"/>
  <c r="I505" i="12"/>
  <c r="I506" i="12"/>
  <c r="I507" i="12"/>
  <c r="I508" i="12"/>
  <c r="I509" i="12"/>
  <c r="I510" i="12"/>
  <c r="I511" i="12"/>
  <c r="I512" i="12"/>
  <c r="I513" i="12"/>
  <c r="I514" i="12"/>
  <c r="I515" i="12"/>
  <c r="I516" i="12"/>
  <c r="I517" i="12"/>
  <c r="I518" i="12"/>
  <c r="I519" i="12"/>
  <c r="I520" i="12"/>
  <c r="I521" i="12"/>
  <c r="I522" i="12"/>
  <c r="I523" i="12"/>
  <c r="I524" i="12"/>
  <c r="I525" i="12"/>
  <c r="I526" i="12"/>
  <c r="I527" i="12"/>
  <c r="I528" i="12"/>
  <c r="I529" i="12"/>
  <c r="I530" i="12"/>
  <c r="I531" i="12"/>
  <c r="I532" i="12"/>
  <c r="I533" i="12"/>
  <c r="I534" i="12"/>
  <c r="I535" i="12"/>
  <c r="I536" i="12"/>
  <c r="I537" i="12"/>
  <c r="I538" i="12"/>
  <c r="I539" i="12"/>
  <c r="I540" i="12"/>
  <c r="I541" i="12"/>
  <c r="I542" i="12"/>
  <c r="I543" i="12"/>
  <c r="I544" i="12"/>
  <c r="I545" i="12"/>
  <c r="I546" i="12"/>
  <c r="I547" i="12"/>
  <c r="I548" i="12"/>
  <c r="I549" i="12"/>
  <c r="I550" i="12"/>
  <c r="I551" i="12"/>
  <c r="I552" i="12"/>
  <c r="I553" i="12"/>
  <c r="I554" i="12"/>
  <c r="I555" i="12"/>
  <c r="I556" i="12"/>
  <c r="I557" i="12"/>
  <c r="I558" i="12"/>
  <c r="I559" i="12"/>
  <c r="I560" i="12"/>
  <c r="I561" i="12"/>
  <c r="I562" i="12"/>
  <c r="I563" i="12"/>
  <c r="I564" i="12"/>
  <c r="I565" i="12"/>
  <c r="I566" i="12"/>
  <c r="I567" i="12"/>
  <c r="I568" i="12"/>
  <c r="I569" i="12"/>
  <c r="I570" i="12"/>
  <c r="I571" i="12"/>
  <c r="I572" i="12"/>
  <c r="I573" i="12"/>
  <c r="I574" i="12"/>
  <c r="I575" i="12"/>
  <c r="I576" i="12"/>
  <c r="I577" i="12"/>
  <c r="I578" i="12"/>
  <c r="I579" i="12"/>
  <c r="I580" i="12"/>
  <c r="I581" i="12"/>
  <c r="I582" i="12"/>
  <c r="I583" i="12"/>
  <c r="I584" i="12"/>
  <c r="I585" i="12"/>
  <c r="I586" i="12"/>
  <c r="I587" i="12"/>
  <c r="I588" i="12"/>
  <c r="I589" i="12"/>
  <c r="I590" i="12"/>
  <c r="I591" i="12"/>
  <c r="I592" i="12"/>
  <c r="I593" i="12"/>
  <c r="I594" i="12"/>
  <c r="I595" i="12"/>
  <c r="I596" i="12"/>
  <c r="I597" i="12"/>
  <c r="I598" i="12"/>
  <c r="I599" i="12"/>
  <c r="I600" i="12"/>
  <c r="I601" i="12"/>
  <c r="I602" i="12"/>
  <c r="I603" i="12"/>
  <c r="I604" i="12"/>
  <c r="I605" i="12"/>
  <c r="I606" i="12"/>
  <c r="I607" i="12"/>
  <c r="I608" i="12"/>
  <c r="I609" i="12"/>
  <c r="I610" i="12"/>
  <c r="I611" i="12"/>
  <c r="I612" i="12"/>
  <c r="I613" i="12"/>
  <c r="I614" i="12"/>
  <c r="I615" i="12"/>
  <c r="I616" i="12"/>
  <c r="I617" i="12"/>
  <c r="I618" i="12"/>
  <c r="I619" i="12"/>
  <c r="I620" i="12"/>
  <c r="I621" i="12"/>
  <c r="I76" i="4"/>
  <c r="I109" i="4"/>
  <c r="I108" i="4"/>
  <c r="F553" i="2"/>
  <c r="F168" i="1"/>
  <c r="F38" i="2"/>
  <c r="F214" i="1"/>
  <c r="F25" i="1"/>
  <c r="F466" i="1"/>
  <c r="I115" i="3"/>
  <c r="I60" i="3"/>
  <c r="I30" i="1"/>
  <c r="I54" i="1"/>
  <c r="I545" i="1"/>
  <c r="I190" i="1"/>
  <c r="I352" i="1"/>
  <c r="I354" i="1"/>
  <c r="I428" i="1"/>
  <c r="I57" i="1"/>
  <c r="I395" i="1"/>
  <c r="I280" i="1"/>
  <c r="I279" i="1"/>
  <c r="I278" i="1"/>
  <c r="I207" i="1"/>
  <c r="I175" i="1"/>
  <c r="F655" i="2"/>
  <c r="I11" i="3"/>
  <c r="I71" i="3"/>
  <c r="I70" i="3"/>
  <c r="F227" i="1"/>
  <c r="F612" i="2"/>
  <c r="F178" i="2"/>
  <c r="I48" i="3"/>
  <c r="I498" i="1"/>
  <c r="B281" i="4"/>
  <c r="B277" i="4"/>
  <c r="I43" i="5"/>
  <c r="B273" i="4"/>
  <c r="B261" i="4"/>
  <c r="B282" i="4"/>
  <c r="I8" i="3"/>
  <c r="I213" i="3"/>
  <c r="I212" i="3"/>
  <c r="I211" i="3"/>
  <c r="I204" i="3"/>
  <c r="I173" i="3"/>
  <c r="I172" i="3"/>
  <c r="I156" i="3"/>
  <c r="I128" i="3"/>
  <c r="I227" i="4"/>
  <c r="I135" i="4"/>
  <c r="I136" i="4"/>
  <c r="I137" i="4"/>
  <c r="I138" i="4"/>
  <c r="I139" i="4"/>
  <c r="I140" i="4"/>
  <c r="I141" i="4"/>
  <c r="I63" i="1"/>
  <c r="I504" i="1"/>
  <c r="I81" i="3"/>
  <c r="I9" i="12"/>
  <c r="I8" i="12"/>
  <c r="I8" i="6"/>
  <c r="I9" i="6"/>
  <c r="I125" i="3"/>
  <c r="I126" i="3"/>
  <c r="I127" i="3"/>
  <c r="I124" i="3"/>
  <c r="I379" i="1"/>
  <c r="I246" i="1"/>
  <c r="I203" i="4"/>
  <c r="I77" i="4"/>
  <c r="I310" i="1"/>
  <c r="I55" i="5"/>
  <c r="I54" i="5"/>
  <c r="I58" i="5"/>
  <c r="I9" i="5"/>
  <c r="I8" i="5"/>
  <c r="I224" i="1"/>
  <c r="I418" i="1"/>
  <c r="I245" i="4"/>
  <c r="I244" i="4"/>
  <c r="I243" i="4"/>
  <c r="I235" i="4"/>
  <c r="I115" i="1"/>
  <c r="I114" i="1"/>
  <c r="I72" i="1"/>
  <c r="I241" i="4"/>
  <c r="I234" i="4"/>
  <c r="I29" i="3"/>
  <c r="I168" i="3"/>
  <c r="I42" i="3"/>
  <c r="I41" i="3"/>
  <c r="I49" i="3"/>
  <c r="I147" i="3"/>
  <c r="I152" i="3"/>
  <c r="I153" i="3"/>
  <c r="I18" i="3"/>
  <c r="I185" i="4"/>
  <c r="I186" i="4"/>
  <c r="I187" i="4"/>
  <c r="I145" i="4"/>
  <c r="I146" i="4"/>
  <c r="I147" i="4"/>
  <c r="I54" i="4"/>
  <c r="I57" i="4"/>
  <c r="I51" i="4"/>
  <c r="I52" i="4"/>
  <c r="I118" i="1"/>
  <c r="I137" i="1"/>
  <c r="I136" i="1"/>
  <c r="I216" i="1"/>
  <c r="I228" i="1"/>
  <c r="I229" i="1"/>
  <c r="I248" i="1"/>
  <c r="I334" i="1"/>
  <c r="I351" i="1"/>
  <c r="I349" i="1"/>
  <c r="I348" i="1"/>
  <c r="I350" i="1"/>
  <c r="I381" i="1"/>
  <c r="I383" i="1"/>
  <c r="I384" i="1"/>
  <c r="I401" i="1"/>
  <c r="I441" i="1"/>
  <c r="I440" i="1"/>
  <c r="I467" i="1"/>
  <c r="I466" i="1"/>
  <c r="I470" i="1"/>
  <c r="I546" i="1"/>
  <c r="I550" i="1"/>
  <c r="I551" i="1"/>
  <c r="I559" i="1"/>
  <c r="I194" i="1"/>
  <c r="I193" i="1"/>
  <c r="I191" i="1"/>
  <c r="I237" i="1"/>
  <c r="I235" i="1"/>
  <c r="I239" i="1"/>
  <c r="I241" i="1"/>
  <c r="I240" i="1"/>
  <c r="I306" i="1"/>
  <c r="I362" i="1"/>
  <c r="I407" i="1"/>
  <c r="I426" i="1"/>
  <c r="I423" i="1"/>
  <c r="I429" i="1"/>
  <c r="I457" i="1"/>
  <c r="I454" i="1"/>
  <c r="I455" i="1"/>
  <c r="I468" i="1"/>
  <c r="I473" i="1"/>
  <c r="I474" i="1"/>
  <c r="I492" i="1"/>
  <c r="I12" i="1"/>
  <c r="I11" i="1"/>
  <c r="I44" i="1"/>
  <c r="I158" i="1"/>
  <c r="I159" i="1"/>
  <c r="I59" i="1"/>
  <c r="I48" i="1"/>
  <c r="I42" i="1"/>
  <c r="I43" i="1"/>
  <c r="I31" i="1"/>
  <c r="I42" i="5"/>
  <c r="I32" i="1"/>
  <c r="I41" i="1"/>
  <c r="I39" i="1"/>
  <c r="I37" i="1"/>
  <c r="I40" i="1"/>
  <c r="I84" i="1"/>
  <c r="I87" i="1"/>
  <c r="I112" i="1"/>
  <c r="I113" i="1"/>
  <c r="I120" i="1"/>
  <c r="I121" i="1"/>
  <c r="I155" i="1"/>
  <c r="I154" i="1"/>
  <c r="I177" i="1"/>
  <c r="I192" i="1"/>
  <c r="I210" i="1"/>
  <c r="I226" i="1"/>
  <c r="I236" i="1"/>
  <c r="I242" i="1"/>
  <c r="I292" i="1"/>
  <c r="I291" i="1"/>
  <c r="I307" i="1"/>
  <c r="I355" i="1"/>
  <c r="I372" i="1"/>
  <c r="I430" i="1"/>
  <c r="I431" i="1"/>
  <c r="I456" i="1"/>
  <c r="I458" i="1"/>
  <c r="I459" i="1"/>
  <c r="I460" i="1"/>
  <c r="I493" i="1"/>
  <c r="I507" i="1"/>
  <c r="I188" i="4"/>
  <c r="I10" i="1"/>
  <c r="F449" i="1"/>
  <c r="I194" i="3"/>
  <c r="I190" i="3"/>
  <c r="I193" i="3"/>
  <c r="I183" i="4"/>
  <c r="I227" i="1"/>
  <c r="I45" i="5"/>
  <c r="I47" i="5"/>
  <c r="F240" i="2"/>
  <c r="I206" i="3"/>
  <c r="I79" i="3"/>
  <c r="I216" i="3"/>
  <c r="I192" i="3"/>
  <c r="I155" i="3"/>
  <c r="I102" i="3"/>
  <c r="I192" i="4"/>
  <c r="I64" i="5"/>
  <c r="F254" i="1"/>
  <c r="I8" i="1"/>
  <c r="I9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3" i="1"/>
  <c r="I34" i="1"/>
  <c r="I35" i="1"/>
  <c r="I36" i="1"/>
  <c r="I38" i="1"/>
  <c r="I45" i="1"/>
  <c r="I46" i="1"/>
  <c r="I47" i="1"/>
  <c r="I52" i="1"/>
  <c r="I53" i="1"/>
  <c r="I55" i="1"/>
  <c r="I56" i="1"/>
  <c r="I58" i="1"/>
  <c r="I60" i="1"/>
  <c r="I61" i="1"/>
  <c r="I62" i="1"/>
  <c r="I64" i="1"/>
  <c r="I65" i="1"/>
  <c r="I66" i="1"/>
  <c r="I67" i="1"/>
  <c r="I68" i="1"/>
  <c r="I69" i="1"/>
  <c r="I70" i="1"/>
  <c r="I71" i="1"/>
  <c r="I73" i="1"/>
  <c r="I74" i="1"/>
  <c r="I75" i="1"/>
  <c r="I76" i="1"/>
  <c r="I77" i="1"/>
  <c r="I78" i="1"/>
  <c r="I79" i="1"/>
  <c r="I80" i="1"/>
  <c r="I81" i="1"/>
  <c r="I82" i="1"/>
  <c r="I83" i="1"/>
  <c r="I85" i="1"/>
  <c r="I86" i="1"/>
  <c r="I88" i="1"/>
  <c r="I89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7" i="1"/>
  <c r="I108" i="1"/>
  <c r="I109" i="1"/>
  <c r="I110" i="1"/>
  <c r="I111" i="1"/>
  <c r="I116" i="1"/>
  <c r="I117" i="1"/>
  <c r="I119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5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6" i="1"/>
  <c r="I178" i="1"/>
  <c r="I179" i="1"/>
  <c r="I180" i="1"/>
  <c r="I181" i="1"/>
  <c r="I182" i="1"/>
  <c r="I183" i="1"/>
  <c r="I186" i="1"/>
  <c r="I187" i="1"/>
  <c r="I188" i="1"/>
  <c r="I189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8" i="1"/>
  <c r="I209" i="1"/>
  <c r="I211" i="1"/>
  <c r="I212" i="1"/>
  <c r="I213" i="1"/>
  <c r="I214" i="1"/>
  <c r="I215" i="1"/>
  <c r="I217" i="1"/>
  <c r="I218" i="1"/>
  <c r="I219" i="1"/>
  <c r="I220" i="1"/>
  <c r="I221" i="1"/>
  <c r="I222" i="1"/>
  <c r="I223" i="1"/>
  <c r="I225" i="1"/>
  <c r="I230" i="1"/>
  <c r="I231" i="1"/>
  <c r="I232" i="1"/>
  <c r="I233" i="1"/>
  <c r="I234" i="1"/>
  <c r="I238" i="1"/>
  <c r="I243" i="1"/>
  <c r="I244" i="1"/>
  <c r="I245" i="1"/>
  <c r="I247" i="1"/>
  <c r="I249" i="1"/>
  <c r="I250" i="1"/>
  <c r="I251" i="1"/>
  <c r="I252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532" i="1"/>
  <c r="I533" i="1"/>
  <c r="I277" i="1"/>
  <c r="I281" i="1"/>
  <c r="I282" i="1"/>
  <c r="I286" i="1"/>
  <c r="I288" i="1"/>
  <c r="I289" i="1"/>
  <c r="I290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8" i="1"/>
  <c r="I309" i="1"/>
  <c r="I311" i="1"/>
  <c r="I312" i="1"/>
  <c r="I313" i="1"/>
  <c r="I314" i="1"/>
  <c r="I315" i="1"/>
  <c r="I316" i="1"/>
  <c r="I317" i="1"/>
  <c r="I318" i="1"/>
  <c r="I319" i="1"/>
  <c r="I320" i="1"/>
  <c r="I321" i="1"/>
  <c r="I323" i="1"/>
  <c r="I324" i="1"/>
  <c r="I325" i="1"/>
  <c r="I326" i="1"/>
  <c r="I327" i="1"/>
  <c r="I328" i="1"/>
  <c r="I329" i="1"/>
  <c r="I330" i="1"/>
  <c r="I529" i="1"/>
  <c r="I331" i="1"/>
  <c r="I332" i="1"/>
  <c r="I333" i="1"/>
  <c r="I335" i="1"/>
  <c r="I337" i="1"/>
  <c r="I338" i="1"/>
  <c r="I339" i="1"/>
  <c r="I340" i="1"/>
  <c r="I341" i="1"/>
  <c r="I342" i="1"/>
  <c r="I343" i="1"/>
  <c r="I344" i="1"/>
  <c r="I345" i="1"/>
  <c r="I346" i="1"/>
  <c r="I347" i="1"/>
  <c r="I353" i="1"/>
  <c r="I356" i="1"/>
  <c r="I357" i="1"/>
  <c r="I358" i="1"/>
  <c r="I359" i="1"/>
  <c r="I360" i="1"/>
  <c r="I361" i="1"/>
  <c r="I363" i="1"/>
  <c r="I364" i="1"/>
  <c r="I365" i="1"/>
  <c r="I366" i="1"/>
  <c r="I367" i="1"/>
  <c r="I368" i="1"/>
  <c r="I371" i="1"/>
  <c r="I370" i="1"/>
  <c r="I369" i="1"/>
  <c r="I373" i="1"/>
  <c r="I374" i="1"/>
  <c r="I375" i="1"/>
  <c r="I376" i="1"/>
  <c r="I377" i="1"/>
  <c r="I378" i="1"/>
  <c r="I380" i="1"/>
  <c r="I382" i="1"/>
  <c r="I386" i="1"/>
  <c r="I387" i="1"/>
  <c r="I388" i="1"/>
  <c r="I389" i="1"/>
  <c r="I390" i="1"/>
  <c r="I391" i="1"/>
  <c r="I392" i="1"/>
  <c r="I393" i="1"/>
  <c r="I394" i="1"/>
  <c r="I396" i="1"/>
  <c r="I397" i="1"/>
  <c r="I398" i="1"/>
  <c r="I399" i="1"/>
  <c r="I400" i="1"/>
  <c r="I402" i="1"/>
  <c r="I403" i="1"/>
  <c r="I405" i="1"/>
  <c r="I406" i="1"/>
  <c r="I408" i="1"/>
  <c r="I409" i="1"/>
  <c r="I410" i="1"/>
  <c r="I411" i="1"/>
  <c r="I412" i="1"/>
  <c r="I413" i="1"/>
  <c r="I414" i="1"/>
  <c r="I417" i="1"/>
  <c r="I420" i="1"/>
  <c r="I421" i="1"/>
  <c r="I422" i="1"/>
  <c r="I425" i="1"/>
  <c r="I432" i="1"/>
  <c r="I433" i="1"/>
  <c r="I434" i="1"/>
  <c r="I435" i="1"/>
  <c r="I436" i="1"/>
  <c r="I437" i="1"/>
  <c r="I438" i="1"/>
  <c r="I439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61" i="1"/>
  <c r="I462" i="1"/>
  <c r="I463" i="1"/>
  <c r="I464" i="1"/>
  <c r="I465" i="1"/>
  <c r="I469" i="1"/>
  <c r="I471" i="1"/>
  <c r="I472" i="1"/>
  <c r="I475" i="1"/>
  <c r="I476" i="1"/>
  <c r="I477" i="1"/>
  <c r="I478" i="1"/>
  <c r="I479" i="1"/>
  <c r="I480" i="1"/>
  <c r="I481" i="1"/>
  <c r="I482" i="1"/>
  <c r="I483" i="1"/>
  <c r="I484" i="1"/>
  <c r="I485" i="1"/>
  <c r="I486" i="1"/>
  <c r="I487" i="1"/>
  <c r="I488" i="1"/>
  <c r="I489" i="1"/>
  <c r="I490" i="1"/>
  <c r="I491" i="1"/>
  <c r="I494" i="1"/>
  <c r="I495" i="1"/>
  <c r="I496" i="1"/>
  <c r="I497" i="1"/>
  <c r="I499" i="1"/>
  <c r="I500" i="1"/>
  <c r="I501" i="1"/>
  <c r="I502" i="1"/>
  <c r="I503" i="1"/>
  <c r="I505" i="1"/>
  <c r="I508" i="1"/>
  <c r="I509" i="1"/>
  <c r="I510" i="1"/>
  <c r="I511" i="1"/>
  <c r="I512" i="1"/>
  <c r="I513" i="1"/>
  <c r="I514" i="1"/>
  <c r="I515" i="1"/>
  <c r="I516" i="1"/>
  <c r="I517" i="1"/>
  <c r="I518" i="1"/>
  <c r="I519" i="1"/>
  <c r="I520" i="1"/>
  <c r="I521" i="1"/>
  <c r="I522" i="1"/>
  <c r="I523" i="1"/>
  <c r="I524" i="1"/>
  <c r="I525" i="1"/>
  <c r="I526" i="1"/>
  <c r="I527" i="1"/>
  <c r="I530" i="1"/>
  <c r="I531" i="1"/>
  <c r="I534" i="1"/>
  <c r="I535" i="1"/>
  <c r="I536" i="1"/>
  <c r="I537" i="1"/>
  <c r="I538" i="1"/>
  <c r="I539" i="1"/>
  <c r="I540" i="1"/>
  <c r="I542" i="1"/>
  <c r="I543" i="1"/>
  <c r="I544" i="1"/>
  <c r="I547" i="1"/>
  <c r="I548" i="1"/>
  <c r="I549" i="1"/>
  <c r="I552" i="1"/>
  <c r="I553" i="1"/>
  <c r="I554" i="1"/>
  <c r="I555" i="1"/>
  <c r="I556" i="1"/>
  <c r="I557" i="1"/>
  <c r="I558" i="1"/>
  <c r="I560" i="1"/>
  <c r="I561" i="1"/>
  <c r="I562" i="1"/>
  <c r="F405" i="1"/>
  <c r="I32" i="5"/>
  <c r="I210" i="3"/>
  <c r="I157" i="3"/>
  <c r="I38" i="3"/>
  <c r="I34" i="3"/>
  <c r="I33" i="3"/>
  <c r="I209" i="3"/>
  <c r="B265" i="4"/>
  <c r="I134" i="3"/>
  <c r="I149" i="4"/>
  <c r="I152" i="4"/>
  <c r="I27" i="4"/>
  <c r="I28" i="4"/>
  <c r="I30" i="4"/>
  <c r="I31" i="4"/>
  <c r="I34" i="4"/>
  <c r="I47" i="4"/>
  <c r="I13" i="4"/>
  <c r="I15" i="4"/>
  <c r="I17" i="4"/>
  <c r="I18" i="4"/>
  <c r="I32" i="4"/>
  <c r="I35" i="4"/>
  <c r="I8" i="4"/>
  <c r="I22" i="4"/>
  <c r="I23" i="4"/>
  <c r="I10" i="4"/>
  <c r="I11" i="4"/>
  <c r="I12" i="4"/>
  <c r="I33" i="4"/>
  <c r="I36" i="4"/>
  <c r="I37" i="4"/>
  <c r="I38" i="4"/>
  <c r="I40" i="4"/>
  <c r="I41" i="4"/>
  <c r="I49" i="4"/>
  <c r="I50" i="4"/>
  <c r="I14" i="4"/>
  <c r="I16" i="4"/>
  <c r="I19" i="4"/>
  <c r="I39" i="4"/>
  <c r="I42" i="4"/>
  <c r="I43" i="4"/>
  <c r="I44" i="4"/>
  <c r="I45" i="4"/>
  <c r="I46" i="4"/>
  <c r="I48" i="4"/>
  <c r="I20" i="4"/>
  <c r="I21" i="4"/>
  <c r="I9" i="4"/>
  <c r="I69" i="4"/>
  <c r="I58" i="4"/>
  <c r="I59" i="4"/>
  <c r="I60" i="4"/>
  <c r="I62" i="4"/>
  <c r="I66" i="4"/>
  <c r="I63" i="4"/>
  <c r="I71" i="4"/>
  <c r="I55" i="4"/>
  <c r="I56" i="4"/>
  <c r="I64" i="4"/>
  <c r="I65" i="4"/>
  <c r="I67" i="4"/>
  <c r="I70" i="4"/>
  <c r="I68" i="4"/>
  <c r="I53" i="4"/>
  <c r="I61" i="4"/>
  <c r="I72" i="4"/>
  <c r="I148" i="4"/>
  <c r="I73" i="4"/>
  <c r="I74" i="4"/>
  <c r="I75" i="4"/>
  <c r="I80" i="4"/>
  <c r="I93" i="4"/>
  <c r="I84" i="4"/>
  <c r="I85" i="4"/>
  <c r="I79" i="4"/>
  <c r="I86" i="4"/>
  <c r="I87" i="4"/>
  <c r="I88" i="4"/>
  <c r="I101" i="4"/>
  <c r="I92" i="4"/>
  <c r="I89" i="4"/>
  <c r="I90" i="4"/>
  <c r="I94" i="4"/>
  <c r="I95" i="4"/>
  <c r="I97" i="4"/>
  <c r="I91" i="4"/>
  <c r="I82" i="4"/>
  <c r="I83" i="4"/>
  <c r="I100" i="4"/>
  <c r="I105" i="4"/>
  <c r="I78" i="4"/>
  <c r="I107" i="4"/>
  <c r="I110" i="4"/>
  <c r="I111" i="4"/>
  <c r="I112" i="4"/>
  <c r="I113" i="4"/>
  <c r="I114" i="4"/>
  <c r="I115" i="4"/>
  <c r="I116" i="4"/>
  <c r="I151" i="4"/>
  <c r="I128" i="4"/>
  <c r="I143" i="4"/>
  <c r="I144" i="4"/>
  <c r="I153" i="4"/>
  <c r="I154" i="4"/>
  <c r="I117" i="4"/>
  <c r="I155" i="4"/>
  <c r="I118" i="4"/>
  <c r="I119" i="4"/>
  <c r="I120" i="4"/>
  <c r="I121" i="4"/>
  <c r="I127" i="4"/>
  <c r="I122" i="4"/>
  <c r="I123" i="4"/>
  <c r="I124" i="4"/>
  <c r="I125" i="4"/>
  <c r="I126" i="4"/>
  <c r="I132" i="4"/>
  <c r="I133" i="4"/>
  <c r="I142" i="4"/>
  <c r="I130" i="4"/>
  <c r="I129" i="4"/>
  <c r="I134" i="4"/>
  <c r="I150" i="4"/>
  <c r="I131" i="4"/>
  <c r="I198" i="4"/>
  <c r="I164" i="4"/>
  <c r="I168" i="4"/>
  <c r="I158" i="4"/>
  <c r="I160" i="4"/>
  <c r="I161" i="4"/>
  <c r="I172" i="4"/>
  <c r="I190" i="4"/>
  <c r="I191" i="4"/>
  <c r="I170" i="4"/>
  <c r="I171" i="4"/>
  <c r="I162" i="4"/>
  <c r="I165" i="4"/>
  <c r="I157" i="4"/>
  <c r="I189" i="4"/>
  <c r="I181" i="4"/>
  <c r="I176" i="4"/>
  <c r="I193" i="4"/>
  <c r="I196" i="4"/>
  <c r="I194" i="4"/>
  <c r="I195" i="4"/>
  <c r="I179" i="4"/>
  <c r="I184" i="4"/>
  <c r="I197" i="4"/>
  <c r="I156" i="4"/>
  <c r="I178" i="4"/>
  <c r="I167" i="4"/>
  <c r="I180" i="4"/>
  <c r="I177" i="4"/>
  <c r="I163" i="4"/>
  <c r="I166" i="4"/>
  <c r="I169" i="4"/>
  <c r="I173" i="4"/>
  <c r="I174" i="4"/>
  <c r="I175" i="4"/>
  <c r="I204" i="4"/>
  <c r="I205" i="4"/>
  <c r="I206" i="4"/>
  <c r="I207" i="4"/>
  <c r="I199" i="4"/>
  <c r="I200" i="4"/>
  <c r="I201" i="4"/>
  <c r="I209" i="4"/>
  <c r="I208" i="4"/>
  <c r="I210" i="4"/>
  <c r="I219" i="4"/>
  <c r="I212" i="4"/>
  <c r="I224" i="4"/>
  <c r="I220" i="4"/>
  <c r="I221" i="4"/>
  <c r="I222" i="4"/>
  <c r="I223" i="4"/>
  <c r="I213" i="4"/>
  <c r="I214" i="4"/>
  <c r="I215" i="4"/>
  <c r="I216" i="4"/>
  <c r="I217" i="4"/>
  <c r="I218" i="4"/>
  <c r="I225" i="4"/>
  <c r="I211" i="4"/>
  <c r="I226" i="4"/>
  <c r="I228" i="4"/>
  <c r="I229" i="4"/>
  <c r="I230" i="4"/>
  <c r="I231" i="4"/>
  <c r="I232" i="4"/>
  <c r="I233" i="4"/>
  <c r="I242" i="4"/>
  <c r="I236" i="4"/>
  <c r="I240" i="4"/>
  <c r="I246" i="4"/>
  <c r="I247" i="4"/>
  <c r="I25" i="4"/>
  <c r="I26" i="4"/>
  <c r="I24" i="4"/>
  <c r="I9" i="3"/>
  <c r="I10" i="3"/>
  <c r="I12" i="3"/>
  <c r="I13" i="3"/>
  <c r="I14" i="3"/>
  <c r="I15" i="3"/>
  <c r="I16" i="3"/>
  <c r="I17" i="3"/>
  <c r="I19" i="3"/>
  <c r="I20" i="3"/>
  <c r="I21" i="3"/>
  <c r="I22" i="3"/>
  <c r="I23" i="3"/>
  <c r="I24" i="3"/>
  <c r="I25" i="3"/>
  <c r="I26" i="3"/>
  <c r="I27" i="3"/>
  <c r="I28" i="3"/>
  <c r="I31" i="3"/>
  <c r="I32" i="3"/>
  <c r="I36" i="3"/>
  <c r="I37" i="3"/>
  <c r="I39" i="3"/>
  <c r="I40" i="3"/>
  <c r="I43" i="3"/>
  <c r="I44" i="3"/>
  <c r="I47" i="3"/>
  <c r="I50" i="3"/>
  <c r="I51" i="3"/>
  <c r="I52" i="3"/>
  <c r="I53" i="3"/>
  <c r="I54" i="3"/>
  <c r="I55" i="3"/>
  <c r="I61" i="3"/>
  <c r="I62" i="3"/>
  <c r="I63" i="3"/>
  <c r="I64" i="3"/>
  <c r="I65" i="3"/>
  <c r="I66" i="3"/>
  <c r="I67" i="3"/>
  <c r="I68" i="3"/>
  <c r="I69" i="3"/>
  <c r="I72" i="3"/>
  <c r="I73" i="3"/>
  <c r="I74" i="3"/>
  <c r="I75" i="3"/>
  <c r="I76" i="3"/>
  <c r="I77" i="3"/>
  <c r="I80" i="3"/>
  <c r="I82" i="3"/>
  <c r="I83" i="3"/>
  <c r="I84" i="3"/>
  <c r="I85" i="3"/>
  <c r="I86" i="3"/>
  <c r="I87" i="3"/>
  <c r="I88" i="3"/>
  <c r="I89" i="3"/>
  <c r="I90" i="3"/>
  <c r="I91" i="3"/>
  <c r="I92" i="3"/>
  <c r="I93" i="3"/>
  <c r="I94" i="3"/>
  <c r="I95" i="3"/>
  <c r="I96" i="3"/>
  <c r="I98" i="3"/>
  <c r="I99" i="3"/>
  <c r="I100" i="3"/>
  <c r="I101" i="3"/>
  <c r="I103" i="3"/>
  <c r="I104" i="3"/>
  <c r="I105" i="3"/>
  <c r="I107" i="3"/>
  <c r="I116" i="3"/>
  <c r="I117" i="3"/>
  <c r="I118" i="3"/>
  <c r="I119" i="3"/>
  <c r="I120" i="3"/>
  <c r="I121" i="3"/>
  <c r="I122" i="3"/>
  <c r="I123" i="3"/>
  <c r="I133" i="3"/>
  <c r="I135" i="3"/>
  <c r="I137" i="3"/>
  <c r="I138" i="3"/>
  <c r="I139" i="3"/>
  <c r="I140" i="3"/>
  <c r="I141" i="3"/>
  <c r="I142" i="3"/>
  <c r="I143" i="3"/>
  <c r="I144" i="3"/>
  <c r="I145" i="3"/>
  <c r="I146" i="3"/>
  <c r="I149" i="3"/>
  <c r="I150" i="3"/>
  <c r="I151" i="3"/>
  <c r="I154" i="3"/>
  <c r="I112" i="3"/>
  <c r="I113" i="3"/>
  <c r="I114" i="3"/>
  <c r="I160" i="3"/>
  <c r="I162" i="3"/>
  <c r="I163" i="3"/>
  <c r="I164" i="3"/>
  <c r="I165" i="3"/>
  <c r="I166" i="3"/>
  <c r="I58" i="3"/>
  <c r="I59" i="3"/>
  <c r="I174" i="3"/>
  <c r="I175" i="3"/>
  <c r="I130" i="3"/>
  <c r="I131" i="3"/>
  <c r="I176" i="3"/>
  <c r="I177" i="3"/>
  <c r="I178" i="3"/>
  <c r="I179" i="3"/>
  <c r="I180" i="3"/>
  <c r="I181" i="3"/>
  <c r="I182" i="3"/>
  <c r="I183" i="3"/>
  <c r="I184" i="3"/>
  <c r="I188" i="3"/>
  <c r="I189" i="3"/>
  <c r="I191" i="3"/>
  <c r="I195" i="3"/>
  <c r="I196" i="3"/>
  <c r="I197" i="3"/>
  <c r="I185" i="3"/>
  <c r="I186" i="3"/>
  <c r="I187" i="3"/>
  <c r="I198" i="3"/>
  <c r="I200" i="3"/>
  <c r="I202" i="3"/>
  <c r="I203" i="3"/>
  <c r="I201" i="3"/>
  <c r="I205" i="3"/>
  <c r="I207" i="3"/>
  <c r="I208" i="3"/>
  <c r="I214" i="3"/>
  <c r="I215" i="3"/>
  <c r="I14" i="5"/>
  <c r="I15" i="5"/>
  <c r="I16" i="5"/>
  <c r="I18" i="5"/>
  <c r="I19" i="5"/>
  <c r="I21" i="5"/>
  <c r="I22" i="5"/>
  <c r="I23" i="5"/>
  <c r="I24" i="5"/>
  <c r="I25" i="5"/>
  <c r="I26" i="5"/>
  <c r="I27" i="5"/>
  <c r="I28" i="5"/>
  <c r="I30" i="5"/>
  <c r="I31" i="5"/>
  <c r="I33" i="5"/>
  <c r="I34" i="5"/>
  <c r="I35" i="5"/>
  <c r="I36" i="5"/>
  <c r="I37" i="5"/>
  <c r="I38" i="5"/>
  <c r="I39" i="5"/>
  <c r="I41" i="5"/>
  <c r="I44" i="5"/>
  <c r="I46" i="5"/>
  <c r="I49" i="5"/>
  <c r="I50" i="5"/>
  <c r="I51" i="5"/>
  <c r="I52" i="5"/>
  <c r="I53" i="5"/>
  <c r="I59" i="5"/>
  <c r="I60" i="5"/>
  <c r="I62" i="5"/>
  <c r="I63" i="5"/>
  <c r="I65" i="5"/>
  <c r="I66" i="5"/>
  <c r="I67" i="5"/>
  <c r="I68" i="5"/>
  <c r="I69" i="5"/>
  <c r="I70" i="5"/>
  <c r="I71" i="5"/>
  <c r="I72" i="5"/>
  <c r="I73" i="5"/>
  <c r="I13" i="5"/>
  <c r="I129" i="3"/>
  <c r="I7" i="2"/>
  <c r="F61" i="3"/>
  <c r="F66" i="1"/>
  <c r="B270" i="4"/>
  <c r="B275" i="4"/>
  <c r="B283" i="4"/>
  <c r="B279" i="4"/>
  <c r="B276" i="4"/>
  <c r="B274" i="4"/>
  <c r="B260" i="4"/>
  <c r="F308" i="1"/>
  <c r="B267" i="4"/>
  <c r="B259" i="4"/>
  <c r="B263" i="4"/>
  <c r="B272" i="4"/>
  <c r="B271" i="4"/>
  <c r="B264" i="4"/>
  <c r="B269" i="4"/>
  <c r="B266" i="4"/>
  <c r="B268" i="4"/>
  <c r="F197" i="4"/>
  <c r="F60" i="4"/>
  <c r="F77" i="3"/>
  <c r="F62" i="3"/>
  <c r="F461" i="2"/>
  <c r="F505" i="2"/>
  <c r="F437" i="1"/>
  <c r="F554" i="1"/>
  <c r="F276" i="1"/>
  <c r="F311" i="1"/>
  <c r="F490" i="1"/>
  <c r="F16" i="1"/>
  <c r="F491" i="1"/>
  <c r="F453" i="1"/>
  <c r="F73" i="1"/>
  <c r="F533" i="1"/>
  <c r="F479" i="1"/>
  <c r="F197" i="1"/>
  <c r="F516" i="1"/>
  <c r="F519" i="1"/>
  <c r="F215" i="1"/>
  <c r="F503" i="1"/>
  <c r="F365" i="1"/>
  <c r="F505" i="1"/>
  <c r="F181" i="1"/>
  <c r="F397" i="1"/>
  <c r="F81" i="1"/>
  <c r="F274" i="1"/>
  <c r="F487" i="1"/>
  <c r="F301" i="1"/>
  <c r="B285" i="4" l="1"/>
</calcChain>
</file>

<file path=xl/sharedStrings.xml><?xml version="1.0" encoding="utf-8"?>
<sst xmlns="http://schemas.openxmlformats.org/spreadsheetml/2006/main" count="9801" uniqueCount="1881">
  <si>
    <t>Producer / Appellation</t>
  </si>
  <si>
    <t>Vintage</t>
  </si>
  <si>
    <t>Quantity</t>
  </si>
  <si>
    <t>Size</t>
  </si>
  <si>
    <t>Vat incl</t>
  </si>
  <si>
    <t>Ex vat</t>
  </si>
  <si>
    <t>Comments</t>
  </si>
  <si>
    <t>Yquem [mise A. de Luze]</t>
  </si>
  <si>
    <t>Sauternes</t>
  </si>
  <si>
    <t>Pauillac</t>
  </si>
  <si>
    <t>NEW</t>
  </si>
  <si>
    <t>Pomerol</t>
  </si>
  <si>
    <t>Margaux</t>
  </si>
  <si>
    <t>Pessac Leognan</t>
  </si>
  <si>
    <t>Petrus [mise Loubat]</t>
  </si>
  <si>
    <t>Saint Julien</t>
  </si>
  <si>
    <t>Reconditioned at château in 1983</t>
  </si>
  <si>
    <t>Malescasse [low shoulders]</t>
  </si>
  <si>
    <t>Montagne Saint Emilion</t>
  </si>
  <si>
    <t>Lalande de Pomerol</t>
  </si>
  <si>
    <t>Saint Emilion</t>
  </si>
  <si>
    <t xml:space="preserve">Saint Emilion </t>
  </si>
  <si>
    <t>Grand Faurie</t>
  </si>
  <si>
    <t>Yquem [high shoulders]</t>
  </si>
  <si>
    <t>Yquem [mid shoulders damaged label]</t>
  </si>
  <si>
    <t>Yquem [mid shoulders label almost totally away]</t>
  </si>
  <si>
    <t>Yquem [very top shoulders]</t>
  </si>
  <si>
    <t>Barsac</t>
  </si>
  <si>
    <t>Haut Brion 0.375</t>
  </si>
  <si>
    <t>owc</t>
  </si>
  <si>
    <t>Haut Medoc</t>
  </si>
  <si>
    <t>Domaine de l'Eglise 0,375 [low shoulders]</t>
  </si>
  <si>
    <t>Lafleur Gazin</t>
  </si>
  <si>
    <t>Moulis en Medoc</t>
  </si>
  <si>
    <t>Pichon Comtesse [mid shoulders]</t>
  </si>
  <si>
    <t>owc 6</t>
  </si>
  <si>
    <t>Lagrange</t>
  </si>
  <si>
    <t>Bordeaux Supérieur</t>
  </si>
  <si>
    <t>La Serre</t>
  </si>
  <si>
    <t>Siran 5l [top shoulders-slightly damaged wax]</t>
  </si>
  <si>
    <t>owc 1</t>
  </si>
  <si>
    <t>oc</t>
  </si>
  <si>
    <t xml:space="preserve">Maucaillou  </t>
  </si>
  <si>
    <t>Grand Parc [Leoville Las Cases]</t>
  </si>
  <si>
    <t>Pichon Comtesse</t>
  </si>
  <si>
    <t>Moulin de Faugas Moelleux</t>
  </si>
  <si>
    <t>Gravas</t>
  </si>
  <si>
    <t>Bordeaux</t>
  </si>
  <si>
    <t>La Rose Pourret</t>
  </si>
  <si>
    <t>Chambrun [neck]</t>
  </si>
  <si>
    <t>Mauvezin</t>
  </si>
  <si>
    <t>Chambert Marbuzet [mid shoulders]</t>
  </si>
  <si>
    <t>Dassault</t>
  </si>
  <si>
    <t>Terrey Gros Cailloux</t>
  </si>
  <si>
    <t>Moulin Riche</t>
  </si>
  <si>
    <t>oc6</t>
  </si>
  <si>
    <t>La Gorce</t>
  </si>
  <si>
    <t>Medoc</t>
  </si>
  <si>
    <t>Pontet Canet</t>
  </si>
  <si>
    <t>Haut Rozier</t>
  </si>
  <si>
    <t>Lafaurie Peyraguey</t>
  </si>
  <si>
    <t>Brande Bergère cuvée O Byrne</t>
  </si>
  <si>
    <t>oc 6</t>
  </si>
  <si>
    <t>Carbonnieux  [neck- slightly damaged label- torn capsule]</t>
  </si>
  <si>
    <t>Ferte de Partenay</t>
  </si>
  <si>
    <t>Armagnac Magnum</t>
  </si>
  <si>
    <t xml:space="preserve">owc 1 </t>
  </si>
  <si>
    <t>Huet</t>
  </si>
  <si>
    <t>Chanson</t>
  </si>
  <si>
    <t>Arbois blanc</t>
  </si>
  <si>
    <t>Auguste Pirou</t>
  </si>
  <si>
    <t>Muscadet  [-3.5cm]</t>
  </si>
  <si>
    <t>Domaine de la Mercredière</t>
  </si>
  <si>
    <t>Fruitière vinicole d'arbois</t>
  </si>
  <si>
    <t>Peuch &amp; Besse</t>
  </si>
  <si>
    <t>Arbois [-6cm]</t>
  </si>
  <si>
    <t>Franz Brucker</t>
  </si>
  <si>
    <t xml:space="preserve">Gewurztraminer Reserve Personnelle  </t>
  </si>
  <si>
    <t>Gewurztraminer Cuvée Christine</t>
  </si>
  <si>
    <t>Schlumberger</t>
  </si>
  <si>
    <t>Trapet</t>
  </si>
  <si>
    <t>JP Meulien</t>
  </si>
  <si>
    <t>Fendant Valais</t>
  </si>
  <si>
    <t>De Marencourt</t>
  </si>
  <si>
    <t>Vin Jaune</t>
  </si>
  <si>
    <t>Bonneau du Martray</t>
  </si>
  <si>
    <t xml:space="preserve">Nectar de Vouvray </t>
  </si>
  <si>
    <t>Marc Bredif</t>
  </si>
  <si>
    <t>Henri Bonneau</t>
  </si>
  <si>
    <t xml:space="preserve">Chinon Les Garous </t>
  </si>
  <si>
    <t>Les Garous</t>
  </si>
  <si>
    <t xml:space="preserve"> Banyuls Rimage</t>
  </si>
  <si>
    <t>Mas Blanc</t>
  </si>
  <si>
    <t>Chateau Chalon</t>
  </si>
  <si>
    <t>Bertagna</t>
  </si>
  <si>
    <t>Fruitiere vinicole de voiteur</t>
  </si>
  <si>
    <t>Pommery</t>
  </si>
  <si>
    <t>oc 1</t>
  </si>
  <si>
    <t>Gewurztraminer VT</t>
  </si>
  <si>
    <t>Société coopérative Sigolsheim</t>
  </si>
  <si>
    <t>Sancerre  [-2cm]</t>
  </si>
  <si>
    <t>Dom. de la Villaudière</t>
  </si>
  <si>
    <t>one bottle no label</t>
  </si>
  <si>
    <t>Delas</t>
  </si>
  <si>
    <t>Banyuls Grand Cru  Cave de l'abbe Rous</t>
  </si>
  <si>
    <t>Reynal</t>
  </si>
  <si>
    <t>Sancerre  "Les Demoiselles" [-2cm]</t>
  </si>
  <si>
    <t xml:space="preserve">Magdelène Reverdy </t>
  </si>
  <si>
    <t>slightly damaged label</t>
  </si>
  <si>
    <t>Mourre du Tendre</t>
  </si>
  <si>
    <t>Port Vau Vintage</t>
  </si>
  <si>
    <t>Sandeman</t>
  </si>
  <si>
    <t>De Mille</t>
  </si>
  <si>
    <t>Lou d'Estre d'Antan</t>
  </si>
  <si>
    <t>Pierre André</t>
  </si>
  <si>
    <t>Rabiega Clos d'Iere cuvée I</t>
  </si>
  <si>
    <t>Rabiega</t>
  </si>
  <si>
    <t>Relagnes</t>
  </si>
  <si>
    <t>Tempier</t>
  </si>
  <si>
    <t xml:space="preserve">A Michelot </t>
  </si>
  <si>
    <t>Nuits Saint Georges [-2.5cm]</t>
  </si>
  <si>
    <t>de Courcel</t>
  </si>
  <si>
    <t xml:space="preserve">Givry 1er Cru Petit Marole </t>
  </si>
  <si>
    <t>Lumpp</t>
  </si>
  <si>
    <t>Beaucastel</t>
  </si>
  <si>
    <t xml:space="preserve"> Dom du Deffends La Truffière Coteaux Varois</t>
  </si>
  <si>
    <t>Domaine du Deffends</t>
  </si>
  <si>
    <t>Dom du Deffends Marie Liesse Coteaux Varois</t>
  </si>
  <si>
    <t xml:space="preserve">Lumpp </t>
  </si>
  <si>
    <t>Chateauneuf du Pape la Reine des Bois</t>
  </si>
  <si>
    <t>Rossignol Trapet</t>
  </si>
  <si>
    <t>Tunnel</t>
  </si>
  <si>
    <t>Buisson Henri &amp; Gilles</t>
  </si>
  <si>
    <t>Chateauneuf du pape Combe des Fous</t>
  </si>
  <si>
    <t>Clos Saint Jean</t>
  </si>
  <si>
    <t xml:space="preserve">Givry 1er Cru Clos Jus </t>
  </si>
  <si>
    <t>Frank Pascal</t>
  </si>
  <si>
    <t>Société coopérative Ribeauville</t>
  </si>
  <si>
    <t>Cornas Vin Noir</t>
  </si>
  <si>
    <t>Clos Rougeard Les Poyeux [-2cm]</t>
  </si>
  <si>
    <t>Clos Rougeard</t>
  </si>
  <si>
    <t>Gevrey Chambertin 1er Cru Clos Saint Jacques</t>
  </si>
  <si>
    <t>Gevrey Chambertin Vielles Vignes</t>
  </si>
  <si>
    <t>Laurent Charlier</t>
  </si>
  <si>
    <t>Lemoine</t>
  </si>
  <si>
    <t>Château de la Tour</t>
  </si>
  <si>
    <t>La Basseta, Priorat</t>
  </si>
  <si>
    <t>Mas Alta</t>
  </si>
  <si>
    <t>Meo Camuzet</t>
  </si>
  <si>
    <t>Goisot</t>
  </si>
  <si>
    <t>Pouillon</t>
  </si>
  <si>
    <t>Saint Joseph</t>
  </si>
  <si>
    <t>Chinon Clos de l'Echo</t>
  </si>
  <si>
    <t>Couly Dutheil</t>
  </si>
  <si>
    <t>Chassagne Montrachet 1er Cru Dents de Chien</t>
  </si>
  <si>
    <t>Morey Coffinet</t>
  </si>
  <si>
    <t>Saumaize Michelin</t>
  </si>
  <si>
    <t>Clos Vougeot Hommage Jean Morin [596 btls produced]</t>
  </si>
  <si>
    <t>Laherte</t>
  </si>
  <si>
    <t>Valcombe</t>
  </si>
  <si>
    <t>Bourgogne</t>
  </si>
  <si>
    <t>Clau de Nell</t>
  </si>
  <si>
    <t>Gevrey Chambertin</t>
  </si>
  <si>
    <t>Fournier</t>
  </si>
  <si>
    <t>Echezeaux Grand Cru</t>
  </si>
  <si>
    <t>Roblet Monnot</t>
  </si>
  <si>
    <t>Volnay Saint François</t>
  </si>
  <si>
    <t>Volnay 1er Cru Taillepieds</t>
  </si>
  <si>
    <t xml:space="preserve">Roblet Monnot </t>
  </si>
  <si>
    <t>Maratray Dubreuil</t>
  </si>
  <si>
    <t>Nathalie Vigot</t>
  </si>
  <si>
    <t>Côte Rotie</t>
  </si>
  <si>
    <t>Ogier</t>
  </si>
  <si>
    <t>Chambolle Musigny</t>
  </si>
  <si>
    <t>Nuits Saint Georges 1er Cru Les Murgers</t>
  </si>
  <si>
    <t>Vosne Romanee</t>
  </si>
  <si>
    <t>Chorey-les-Beaune « Les Bons Ores »</t>
  </si>
  <si>
    <t>Ladoix 1er Cru « Les Grêchons » blanc</t>
  </si>
  <si>
    <t xml:space="preserve">Gevrey Chambertin 1er Cru Combottes </t>
  </si>
  <si>
    <t>Gevrey Chambertin 1er Cru Petite Chapelle</t>
  </si>
  <si>
    <t>Corton Les Grandes Lolières Grand Cru</t>
  </si>
  <si>
    <t>Bonnes Mares Grand Cru</t>
  </si>
  <si>
    <t>Bertheau</t>
  </si>
  <si>
    <t>Chambolle Musigny 1er Cru</t>
  </si>
  <si>
    <t>Chambolle Musigny 1er Cru les Charmes</t>
  </si>
  <si>
    <t>Meursault 1er Cru Charmes</t>
  </si>
  <si>
    <t xml:space="preserve">Chablis </t>
  </si>
  <si>
    <t>Droin JP &amp; B</t>
  </si>
  <si>
    <t>Chablis 1er Cru Montmains</t>
  </si>
  <si>
    <t>Chablis Grand Cru Valmur</t>
  </si>
  <si>
    <t>Chablis Grand Cru Vaudesir</t>
  </si>
  <si>
    <t>Marsannay Clos du Roy</t>
  </si>
  <si>
    <t>Marsannay Es Chezots</t>
  </si>
  <si>
    <t>Bourgogne blanc</t>
  </si>
  <si>
    <t>Gevrey Chambertin Aux Etelois</t>
  </si>
  <si>
    <t>Fondreche</t>
  </si>
  <si>
    <t>Marsannay Saint Urbain</t>
  </si>
  <si>
    <t>Joblot</t>
  </si>
  <si>
    <t>Moulin à vent Clos de Rochegrès</t>
  </si>
  <si>
    <t>Michel Noellat</t>
  </si>
  <si>
    <t>Morey Saint Denis</t>
  </si>
  <si>
    <t>Savigny les Beaune 1er Cru Les Vergelesses blanc</t>
  </si>
  <si>
    <t>Nuits Saint Georges "Les Vallerots" [-1cm]</t>
  </si>
  <si>
    <t>1994?</t>
  </si>
  <si>
    <t xml:space="preserve">Champagne Pommery Brut Royal </t>
  </si>
  <si>
    <t>N/A</t>
  </si>
  <si>
    <t>Champagne Pommery Rosé</t>
  </si>
  <si>
    <t>NV</t>
  </si>
  <si>
    <t>Champagne Drappier Brut Nature</t>
  </si>
  <si>
    <t>Drappier</t>
  </si>
  <si>
    <t>Champagne Drappier Carte d'Or</t>
  </si>
  <si>
    <t>Champagne Pacifiance Brut Nature</t>
  </si>
  <si>
    <t>Hardy Noces d'Or Captain Gognac</t>
  </si>
  <si>
    <t>Hardy</t>
  </si>
  <si>
    <t xml:space="preserve">Les Rouliers </t>
  </si>
  <si>
    <t>Lie de Vin [btl blanche ]</t>
  </si>
  <si>
    <t>Amberg</t>
  </si>
  <si>
    <t>Lie de Vin [btl blanche low level]</t>
  </si>
  <si>
    <t>Lie de Vin [btl verte ]</t>
  </si>
  <si>
    <t>Lie de Vin [btl verte cire cassée ]</t>
  </si>
  <si>
    <t>Lie de Vin [btl verte low level ]</t>
  </si>
  <si>
    <t xml:space="preserve">Marc de Muscat </t>
  </si>
  <si>
    <t>Mirabelle</t>
  </si>
  <si>
    <t>Mirabelle [low level]</t>
  </si>
  <si>
    <t>Sorbier des Oiseaux</t>
  </si>
  <si>
    <t>Celeri</t>
  </si>
  <si>
    <t>Distillerie de Biercée</t>
  </si>
  <si>
    <t>Eau de Villee</t>
  </si>
  <si>
    <t>Eau de Villee [damaged labell]</t>
  </si>
  <si>
    <t xml:space="preserve">Mirabelle </t>
  </si>
  <si>
    <t>Dopff &amp; Irion</t>
  </si>
  <si>
    <t>JB 15Y</t>
  </si>
  <si>
    <t>JB</t>
  </si>
  <si>
    <t>Chateau Chalon [+- 50-60']</t>
  </si>
  <si>
    <t>Jean Bury</t>
  </si>
  <si>
    <t xml:space="preserve">Baie de Houx </t>
  </si>
  <si>
    <t>Massenez</t>
  </si>
  <si>
    <t>Baie de Houx [mid level]</t>
  </si>
  <si>
    <t>Baie de Houx [very low level]</t>
  </si>
  <si>
    <t>Mirabelle [mid level]</t>
  </si>
  <si>
    <t xml:space="preserve">Mirabelle Plum Liqueur </t>
  </si>
  <si>
    <t>Myrtille des bois  [mid level-damaged label]</t>
  </si>
  <si>
    <t>Myrtille des bois [mid level]</t>
  </si>
  <si>
    <t xml:space="preserve">Vieux Kirsch </t>
  </si>
  <si>
    <t>Vieux Kirsch [low level]</t>
  </si>
  <si>
    <t xml:space="preserve">Cannelle </t>
  </si>
  <si>
    <t>Mette</t>
  </si>
  <si>
    <t xml:space="preserve">Cumin </t>
  </si>
  <si>
    <t xml:space="preserve">Framboise Sauvage </t>
  </si>
  <si>
    <t xml:space="preserve">Mure Sauvage </t>
  </si>
  <si>
    <t>Myrtille des bois Liqueur</t>
  </si>
  <si>
    <t xml:space="preserve">Orange </t>
  </si>
  <si>
    <t xml:space="preserve">Pêche </t>
  </si>
  <si>
    <t xml:space="preserve">Poivre </t>
  </si>
  <si>
    <t xml:space="preserve">Pomme Gravensteiner </t>
  </si>
  <si>
    <t>Vanille</t>
  </si>
  <si>
    <t>Morand</t>
  </si>
  <si>
    <t xml:space="preserve">Golden Delicious </t>
  </si>
  <si>
    <t>Golden Delicious [low level]</t>
  </si>
  <si>
    <t>Arbois [+- 60']</t>
  </si>
  <si>
    <t>Sorbief</t>
  </si>
  <si>
    <t>Le Plan</t>
  </si>
  <si>
    <t>Château-Chalon [-0,5cm to -1cm]</t>
  </si>
  <si>
    <t>La Gardine</t>
  </si>
  <si>
    <t>Prince Probus - Cahors [-1cm]</t>
  </si>
  <si>
    <t>Clos Triguedina (Jean-Luc Baldes)</t>
  </si>
  <si>
    <t>Domaine Clavel - Copa Santa</t>
  </si>
  <si>
    <t>Janasse</t>
  </si>
  <si>
    <t>Muscat Beaume de Venise Vin Doux Naturel [-1,5cm]</t>
  </si>
  <si>
    <t>Domaine des Bernardins</t>
  </si>
  <si>
    <t>Domaine du Haut des Terres Blanches</t>
  </si>
  <si>
    <t>Gourt de Mautens - Jérôme Bressy</t>
  </si>
  <si>
    <t>Coteaux du Languedoc  [-0,5cm]</t>
  </si>
  <si>
    <t>Domaine Les Aurelles - Aurel</t>
  </si>
  <si>
    <t>Ribera del Duero Gran Reserva [neck]</t>
  </si>
  <si>
    <t>Matarromera</t>
  </si>
  <si>
    <t>Chassagne-Montrachet Chanvennes [Very damaged label]</t>
  </si>
  <si>
    <t>Pierre Andre</t>
  </si>
  <si>
    <t>Côte de Beaune-Villages Les Lombeaux [-1.5cm]</t>
  </si>
  <si>
    <t>Bourgogne Aligoté [-4cm]</t>
  </si>
  <si>
    <t>François Charles</t>
  </si>
  <si>
    <t>Rue du Faisan 31</t>
  </si>
  <si>
    <t>Compte Bancaire</t>
  </si>
  <si>
    <t>TVA : BE 0891.516.013</t>
  </si>
  <si>
    <t>B- 1420 Braine l'Alleud</t>
  </si>
  <si>
    <t>BELFIUS 068-2508574-84</t>
  </si>
  <si>
    <t>R.C. NIVELLES</t>
  </si>
  <si>
    <t>Belgique</t>
  </si>
  <si>
    <t>IBAN :  BE03 0682 5085 7484</t>
  </si>
  <si>
    <t>Tél.: + 32 [0] 476 40 45 48</t>
  </si>
  <si>
    <t>BIC :  GKCCBEBB</t>
  </si>
  <si>
    <t>www.wineidea.com</t>
  </si>
  <si>
    <t>GT-C [100% Carignan]</t>
  </si>
  <si>
    <t>GT-G [100% Grenache]</t>
  </si>
  <si>
    <t>GT-S [100% Syrah]</t>
  </si>
  <si>
    <t>Chateauneuf-du-Pape Cuvée des Générations - G. Philippe  [-1,5cm]</t>
  </si>
  <si>
    <t>Chateauneuf du pape Vielles Vignes</t>
  </si>
  <si>
    <t>Armagnac Samalens</t>
  </si>
  <si>
    <t>Samalens</t>
  </si>
  <si>
    <t>Region</t>
  </si>
  <si>
    <t>Champagne</t>
  </si>
  <si>
    <t>Alsace</t>
  </si>
  <si>
    <t>Rhone</t>
  </si>
  <si>
    <t>Loire</t>
  </si>
  <si>
    <t>Spain</t>
  </si>
  <si>
    <t>Italy</t>
  </si>
  <si>
    <t>Port</t>
  </si>
  <si>
    <t>Alcool</t>
  </si>
  <si>
    <t>Jura</t>
  </si>
  <si>
    <t>Beaujolais</t>
  </si>
  <si>
    <t>Fonbadet</t>
  </si>
  <si>
    <t>Bernard Moreau</t>
  </si>
  <si>
    <t>Lescours [mid shoulders]</t>
  </si>
  <si>
    <t>Lescours [low shoulders]</t>
  </si>
  <si>
    <t>Lescours [very low shoulders]</t>
  </si>
  <si>
    <t>La Tour Coutellin [very top shoulders]</t>
  </si>
  <si>
    <t>Chablis 1er Cru Vaillons</t>
  </si>
  <si>
    <t>Leoville Barton</t>
  </si>
  <si>
    <t>Provence</t>
  </si>
  <si>
    <t>Bourgogne rouge</t>
  </si>
  <si>
    <t>Castarede</t>
  </si>
  <si>
    <t>Noval</t>
  </si>
  <si>
    <t>Port Noval [very top shoulders/Neck!!!!!]</t>
  </si>
  <si>
    <t>bottled 3/9/1926</t>
  </si>
  <si>
    <t xml:space="preserve">Moulin à Vent Rochegrès   </t>
  </si>
  <si>
    <t>Le Nid (famille Lardet)</t>
  </si>
  <si>
    <t>Autreau</t>
  </si>
  <si>
    <t>Champagne Reserve</t>
  </si>
  <si>
    <t>Single Vineyard Cabernet Sauvignon</t>
  </si>
  <si>
    <t xml:space="preserve">De Martino </t>
  </si>
  <si>
    <t>Chile</t>
  </si>
  <si>
    <t>Franc Grace Dieu</t>
  </si>
  <si>
    <t>Giscours</t>
  </si>
  <si>
    <t>François Feuillet</t>
  </si>
  <si>
    <t>Barthod</t>
  </si>
  <si>
    <t>Chambolle Musigny 1er Cru les Cras</t>
  </si>
  <si>
    <t>Chambolle Musigny 1er Cru les Baudes</t>
  </si>
  <si>
    <t>Givry 1er Cru Petit Marole Blanc</t>
  </si>
  <si>
    <t xml:space="preserve">Côtes du Rhone Blanc    </t>
  </si>
  <si>
    <t>Côtes du Rhone Rouge</t>
  </si>
  <si>
    <t>Market price 27€ vat incl 22€ ex vat</t>
  </si>
  <si>
    <t>Jamet</t>
  </si>
  <si>
    <t>Taillefer</t>
  </si>
  <si>
    <t>H. De Boileau</t>
  </si>
  <si>
    <t>Savoie</t>
  </si>
  <si>
    <t>Tournefeuille</t>
  </si>
  <si>
    <t>Grande Serene</t>
  </si>
  <si>
    <t>Sereine</t>
  </si>
  <si>
    <t>Bourgogne Blanc</t>
  </si>
  <si>
    <t>Richebourg</t>
  </si>
  <si>
    <t>Chateauneuf du Pape La Dame Voyageuse Magnum</t>
  </si>
  <si>
    <t>Chateauneuf du Pape La Dame Voyageuse</t>
  </si>
  <si>
    <t>Pommard 1er Cru Grand Clos des Epenots</t>
  </si>
  <si>
    <t>Pommard 1er Cru Rugiens</t>
  </si>
  <si>
    <t>Riesling de Mittelbergheim</t>
  </si>
  <si>
    <t>Gilg</t>
  </si>
  <si>
    <t>Pinte</t>
  </si>
  <si>
    <t>Nuits Saint Georges</t>
  </si>
  <si>
    <t>Moulin du Cadet</t>
  </si>
  <si>
    <t>Saint Estephe</t>
  </si>
  <si>
    <t>Jean Bourdy</t>
  </si>
  <si>
    <t>Beauregard  [top shoulder-damaged label]</t>
  </si>
  <si>
    <t>Banyuls Hors d'age  0.5l [neck]</t>
  </si>
  <si>
    <t>Valcros</t>
  </si>
  <si>
    <t xml:space="preserve">Port Melford Vintage </t>
  </si>
  <si>
    <t>Melford</t>
  </si>
  <si>
    <t>Port Melford  Colheita [-2cm]</t>
  </si>
  <si>
    <t>Port Melford 20 years [-0,5cm bottled in 2001]</t>
  </si>
  <si>
    <t>Madeira</t>
  </si>
  <si>
    <t>Copa Santa - Terroir de la Méjanelle  [-1cm]</t>
  </si>
  <si>
    <t>Climens</t>
  </si>
  <si>
    <t>Laffitte Laujac [very top shoulders - mise Cruze]</t>
  </si>
  <si>
    <t xml:space="preserve">Bottle </t>
  </si>
  <si>
    <t>Chambertin Grand Cru Magnum</t>
  </si>
  <si>
    <t>Listrac</t>
  </si>
  <si>
    <t>Lauzette [magnum in owc 1!!!!]</t>
  </si>
  <si>
    <t>Ventoux</t>
  </si>
  <si>
    <t xml:space="preserve">Calon Segur </t>
  </si>
  <si>
    <t>Le Puy cuvee Emilien</t>
  </si>
  <si>
    <t>Clos Vougeot Hommage Jean Morin [598 btls produced]</t>
  </si>
  <si>
    <t>Claude Dugat</t>
  </si>
  <si>
    <t>Rolet</t>
  </si>
  <si>
    <t>L'Etoile Chadonnay</t>
  </si>
  <si>
    <t>Luberon</t>
  </si>
  <si>
    <t>Château De Mille</t>
  </si>
  <si>
    <t>Chateauneuf du Pape</t>
  </si>
  <si>
    <t>Price €</t>
  </si>
  <si>
    <t>1960'</t>
  </si>
  <si>
    <t>Gruaud Larose</t>
  </si>
  <si>
    <t>Overnoy</t>
  </si>
  <si>
    <t>Lirac Plume du Peintre</t>
  </si>
  <si>
    <t xml:space="preserve">Lirac Plume du Peintre blanc </t>
  </si>
  <si>
    <t>Angerville</t>
  </si>
  <si>
    <t>Volnay Caillerets -5cm</t>
  </si>
  <si>
    <t>La Bridane</t>
  </si>
  <si>
    <t>Sainte Croix du Mont</t>
  </si>
  <si>
    <t>Loubens 1er Cru Classé</t>
  </si>
  <si>
    <t>Saransot Dupre</t>
  </si>
  <si>
    <t>Lynch Bages</t>
  </si>
  <si>
    <t>Beaume de Venise</t>
  </si>
  <si>
    <t xml:space="preserve">Gewurztraminer Cuvée Christine [low level] </t>
  </si>
  <si>
    <t>Canon Fronsac</t>
  </si>
  <si>
    <t>Rully 1er Cru Les Champs Cloux rouge</t>
  </si>
  <si>
    <t>Coutet Magnum</t>
  </si>
  <si>
    <t>Email : info@wineidea.com</t>
  </si>
  <si>
    <t>Pichon Baron</t>
  </si>
  <si>
    <t>Viognier</t>
  </si>
  <si>
    <t>Pavillon Rouge</t>
  </si>
  <si>
    <t>Rully 1er Cru Les Margotés blanc</t>
  </si>
  <si>
    <t>Medoc Cru Bourgeois</t>
  </si>
  <si>
    <t>Domaine de Marie</t>
  </si>
  <si>
    <t xml:space="preserve">Rosé </t>
  </si>
  <si>
    <t>Blanc</t>
  </si>
  <si>
    <t>Macon Sur la Roche</t>
  </si>
  <si>
    <t>Spioenkop</t>
  </si>
  <si>
    <t>Pinotage</t>
  </si>
  <si>
    <t>Riesling</t>
  </si>
  <si>
    <t>Sauvignon blanc</t>
  </si>
  <si>
    <t>South Africa</t>
  </si>
  <si>
    <t>Christian Rouchier</t>
  </si>
  <si>
    <t>Chevreux Bournazel</t>
  </si>
  <si>
    <t>La Parcelle (named La Capella from 2015 vintage, 1000 btls produced)</t>
  </si>
  <si>
    <t>Pommard Chanlin-Haut</t>
  </si>
  <si>
    <t>Volnay 1er Cru Brouillards</t>
  </si>
  <si>
    <t>Bouchard Pere &amp; Fils</t>
  </si>
  <si>
    <t>Bandol Cabassaou</t>
  </si>
  <si>
    <t>Pradeaux</t>
  </si>
  <si>
    <t>Bandol</t>
  </si>
  <si>
    <t>Bergerac</t>
  </si>
  <si>
    <t xml:space="preserve">Tour des Gendres </t>
  </si>
  <si>
    <t>Tour des Gendres Gloire de Mon Père</t>
  </si>
  <si>
    <t>blanc</t>
  </si>
  <si>
    <t>Sud Ouest</t>
  </si>
  <si>
    <t>La Tour Canon [mid shoulders - Negoce bottling]</t>
  </si>
  <si>
    <t>Montaiguillon cuvee Nina [600 btls produced]</t>
  </si>
  <si>
    <t>Jurancon</t>
  </si>
  <si>
    <t>Jean Geiler</t>
  </si>
  <si>
    <t xml:space="preserve"> Grand Cru Sommerberg </t>
  </si>
  <si>
    <t xml:space="preserve"> Grand Cru Florimont </t>
  </si>
  <si>
    <t>Clavel</t>
  </si>
  <si>
    <t>Ruffus blanc de blancs</t>
  </si>
  <si>
    <t>Agaisses</t>
  </si>
  <si>
    <t>Belgium</t>
  </si>
  <si>
    <t>Clos Joliette</t>
  </si>
  <si>
    <t>Ex domain</t>
  </si>
  <si>
    <t>Sylvie Esmonin</t>
  </si>
  <si>
    <t>Croix de Saint Georges</t>
  </si>
  <si>
    <t>Saint Georges Saint Emilion</t>
  </si>
  <si>
    <t>Monbousquet [low shoulder]</t>
  </si>
  <si>
    <t>Latricières Chambertin Grand Cru</t>
  </si>
  <si>
    <t>Lafont Rochet [neck to vts - damaged label]</t>
  </si>
  <si>
    <t>sold in lot</t>
  </si>
  <si>
    <t>Ligondras [high shoulder]</t>
  </si>
  <si>
    <t>Martinet [low shoulders]</t>
  </si>
  <si>
    <t>Rouges Queues (Isabelle Vantey)</t>
  </si>
  <si>
    <t>Maranges en Buliet</t>
  </si>
  <si>
    <t>Maranges 1er Cru Clos Roussots</t>
  </si>
  <si>
    <t>Santenay</t>
  </si>
  <si>
    <t>Corton « Clos du Roi » Grand Cru</t>
  </si>
  <si>
    <t>Henri Bourgeois</t>
  </si>
  <si>
    <t>Pouilly Fumé en Travertin</t>
  </si>
  <si>
    <t>Mordoree</t>
  </si>
  <si>
    <t>Raoul Henri</t>
  </si>
  <si>
    <t>Puisseguin Saint Emilion</t>
  </si>
  <si>
    <t>Segur de Cabanac</t>
  </si>
  <si>
    <t>Laurets</t>
  </si>
  <si>
    <t>La Violette</t>
  </si>
  <si>
    <t>Boyd Cantenac Very damaged label, mid shoulders</t>
  </si>
  <si>
    <t>Pic / Regnard</t>
  </si>
  <si>
    <t>Mousseux</t>
  </si>
  <si>
    <t>La Gorce Magnum</t>
  </si>
  <si>
    <t>Mercurey 1er Cru les Champs Martin</t>
  </si>
  <si>
    <t>Gourt de Mautens IGP Vaucluse</t>
  </si>
  <si>
    <t>La Tour Canon Horeau [Negoce bottling]</t>
  </si>
  <si>
    <t>Ardoisières</t>
  </si>
  <si>
    <t>Saint veran Les Crêches</t>
  </si>
  <si>
    <t>Chambrun</t>
  </si>
  <si>
    <t>Volnay 1er Cru Madeleine</t>
  </si>
  <si>
    <t>Roblet Monnot / Nerthus</t>
  </si>
  <si>
    <t>Giscours [mid shoulders]</t>
  </si>
  <si>
    <t xml:space="preserve">Dutruch Grand Poujeaux </t>
  </si>
  <si>
    <t xml:space="preserve">Gevrey Chambertin 1er Cru Clos Saint Jacques </t>
  </si>
  <si>
    <t>Arbois Pupillin vieux savagnin ouillé</t>
  </si>
  <si>
    <t>Arbois Pupillin vin jaune</t>
  </si>
  <si>
    <t>yellow wax</t>
  </si>
  <si>
    <t>Emmanuel Rouget</t>
  </si>
  <si>
    <t>Hautes Cotes de Nuits blanc</t>
  </si>
  <si>
    <t>Hautes Cotes de Beaune blanc</t>
  </si>
  <si>
    <t>Grand Mayne  [very top shoulder]</t>
  </si>
  <si>
    <t>Cote Rotie Cote Brune</t>
  </si>
  <si>
    <t>Le Puy cuvee Bathelemy</t>
  </si>
  <si>
    <t>Pommard</t>
  </si>
  <si>
    <t>Maranges 1er Cru Fussiere</t>
  </si>
  <si>
    <t>Maurice Protheau</t>
  </si>
  <si>
    <t>Negoce Bergeal</t>
  </si>
  <si>
    <t>negoce La Fayette</t>
  </si>
  <si>
    <t>Côtes du Rhône blanc (Viognier)</t>
  </si>
  <si>
    <t>Sarrazin</t>
  </si>
  <si>
    <t>Hermitage Le Greal</t>
  </si>
  <si>
    <t>Marc Sorrel</t>
  </si>
  <si>
    <t xml:space="preserve">Le Rey les Argileuses </t>
  </si>
  <si>
    <t>Le Rey Rocheuses</t>
  </si>
  <si>
    <t>Cotes de Castillon</t>
  </si>
  <si>
    <t>Jean Louis Chave</t>
  </si>
  <si>
    <t xml:space="preserve">Pommard </t>
  </si>
  <si>
    <t xml:space="preserve">Savigny les beaune 1°cru Hauts Jarrons </t>
  </si>
  <si>
    <t>Larose Trintaudon</t>
  </si>
  <si>
    <t xml:space="preserve">Connetable Talbot </t>
  </si>
  <si>
    <t>Tour Leognan</t>
  </si>
  <si>
    <t>Tour Leognan blanc</t>
  </si>
  <si>
    <t>Corton Charlemagne Grand Cru</t>
  </si>
  <si>
    <t xml:space="preserve">Guichard </t>
  </si>
  <si>
    <t>Santenay 1er cru  [-2.5cm]</t>
  </si>
  <si>
    <t>Fleur du Mayne [very top shoulder]</t>
  </si>
  <si>
    <t>Le Mont D'Or [very top shoulder]</t>
  </si>
  <si>
    <t>Champagne Dom Ruinart Blanc de Blancs  [damaged Label or capsule]</t>
  </si>
  <si>
    <t>Ruinart</t>
  </si>
  <si>
    <t>La Tour du Pin Figeac [neck]</t>
  </si>
  <si>
    <t>Peby Faugeres [neck]</t>
  </si>
  <si>
    <t>Taillefer [neck to very top shoulder]</t>
  </si>
  <si>
    <t>Weinbach</t>
  </si>
  <si>
    <t>Triennes</t>
  </si>
  <si>
    <t>Auréliens blanc</t>
  </si>
  <si>
    <t>Château des Jacques</t>
  </si>
  <si>
    <t>Cotes de Blaye</t>
  </si>
  <si>
    <t>Anne &amp; Herve Sigaut</t>
  </si>
  <si>
    <t>Lecheneaut</t>
  </si>
  <si>
    <t>Raspail Ay</t>
  </si>
  <si>
    <t>Lagrange à Pomerol [neck]</t>
  </si>
  <si>
    <t>Sociando Mallet [very top shoulder]</t>
  </si>
  <si>
    <t>Ducru Beaucaillou [neck]</t>
  </si>
  <si>
    <t>Verdignan [very top shoulder]</t>
  </si>
  <si>
    <t>Mazerolles mise Barriere [neck]</t>
  </si>
  <si>
    <t>Marquis d'Alesme [neck]</t>
  </si>
  <si>
    <t>Larose-Trintaudon [neck]</t>
  </si>
  <si>
    <t>Couvent des Jacobins</t>
  </si>
  <si>
    <t>Givry 1er Cru Servoisine</t>
  </si>
  <si>
    <t>de Villaine</t>
  </si>
  <si>
    <t>Rully 1er Cru les Cloux rouge</t>
  </si>
  <si>
    <t>Rully 1er Cru les Cloux blanc</t>
  </si>
  <si>
    <t>Nuits Saint Georges Vielles Vignes</t>
  </si>
  <si>
    <t>Philippe Gavignet</t>
  </si>
  <si>
    <t>Savigny les Beaune 1er Cru Les Vergelesses blanc 0.375</t>
  </si>
  <si>
    <t>Champagne Drappier Brut Nature Sans Soufre ajouté</t>
  </si>
  <si>
    <t xml:space="preserve">Chambolle Musigny 1er Cru </t>
  </si>
  <si>
    <t>Laurent Roumier</t>
  </si>
  <si>
    <t>Champagne 1er Cru Millesime</t>
  </si>
  <si>
    <t>Champagne 1er Cru 0.375</t>
  </si>
  <si>
    <t>Clos Vougeot VV</t>
  </si>
  <si>
    <t>Pauillac de Latour Magnum</t>
  </si>
  <si>
    <t>Chantegrive</t>
  </si>
  <si>
    <t>Graves</t>
  </si>
  <si>
    <t>Chassagne Montrachet Vielles Vignes rouge</t>
  </si>
  <si>
    <t>Pouilly Fumé</t>
  </si>
  <si>
    <t>Ladoucette</t>
  </si>
  <si>
    <t xml:space="preserve">Chambolle Musigny 1er Cru les Noirots </t>
  </si>
  <si>
    <t>Gigondas</t>
  </si>
  <si>
    <t>Rosé</t>
  </si>
  <si>
    <t>Coteaux Bourguignons rouge</t>
  </si>
  <si>
    <t>Veuve Cliquot Ponsardin</t>
  </si>
  <si>
    <t>Cave d'Ingershein</t>
  </si>
  <si>
    <t>Labégorce Zédé [neck slightly damaged label]</t>
  </si>
  <si>
    <t>Dupeyrat Magnum [neck slightly soiled label]</t>
  </si>
  <si>
    <t>Cotes de Bourg</t>
  </si>
  <si>
    <t>Romer du Hayot [neck slightly damaged label]</t>
  </si>
  <si>
    <t>Balestard La Tonnelle [neck]</t>
  </si>
  <si>
    <t>Hautes Cotes de Nuits Poirelotte</t>
  </si>
  <si>
    <t>Pontoise Cabarrus Cru Bourgeois</t>
  </si>
  <si>
    <t>Cotes du Rhone cuvee Arbousiers</t>
  </si>
  <si>
    <t>Remejeanne</t>
  </si>
  <si>
    <t>Philippe Bouzereau</t>
  </si>
  <si>
    <t>Meursault les Narvaux</t>
  </si>
  <si>
    <t>Roblot Marchand</t>
  </si>
  <si>
    <t xml:space="preserve">Chambolle Musigny 1er Cru les Fuees </t>
  </si>
  <si>
    <t xml:space="preserve">Chambolle Musigny 1er Cru les Gruenchers </t>
  </si>
  <si>
    <t xml:space="preserve">Chambolle Musigny Derriere le Four </t>
  </si>
  <si>
    <t xml:space="preserve">Vosne Romanee 1er Cru Les Rouges du Dessus </t>
  </si>
  <si>
    <t xml:space="preserve">Hautes Côtes de Nuits Blanc </t>
  </si>
  <si>
    <t>Savigny les Beaune 1er Cru Les Vergelesses rouge</t>
  </si>
  <si>
    <t>Krug</t>
  </si>
  <si>
    <t>Clos Saint Urbain Rangen de Thann Tokay Pinot Gris Vendange Tardive</t>
  </si>
  <si>
    <t>Zind Humbrecht</t>
  </si>
  <si>
    <t xml:space="preserve">Reserve de l'Oenotheque </t>
  </si>
  <si>
    <t>Christian Clerget</t>
  </si>
  <si>
    <t>Givry 1er Cru Aux Bois Chevaux</t>
  </si>
  <si>
    <t>Cantenac [top shoulders]</t>
  </si>
  <si>
    <t>Margaux Eschenauer [high shoulders]</t>
  </si>
  <si>
    <t>Mas Sainte Berthe</t>
  </si>
  <si>
    <t>Saint Joseph La Chave [1 btl with 2 Luc]</t>
  </si>
  <si>
    <t>Bourgogne Les Parties blanc</t>
  </si>
  <si>
    <t>Pernand Vergelesses 1er Cru Sous Fretille blanc</t>
  </si>
  <si>
    <t xml:space="preserve">Beaune 1er Cru Bressandes </t>
  </si>
  <si>
    <t>Corton Grand Cru</t>
  </si>
  <si>
    <t>Chateau des Jacques</t>
  </si>
  <si>
    <t>Chateauneuf du Pape la Reine des Bois Magnum</t>
  </si>
  <si>
    <t xml:space="preserve">Moulinet </t>
  </si>
  <si>
    <t>Montviel</t>
  </si>
  <si>
    <t>Caronne Sainte Gemme</t>
  </si>
  <si>
    <t>La Rose Figeac</t>
  </si>
  <si>
    <t>Givry 1er Cru Clos du Cras Long</t>
  </si>
  <si>
    <t>Hermitage Chevalier de Sterimberg [1 btl very damaged label]</t>
  </si>
  <si>
    <t>Gewurztraminer VT [-2cm]</t>
  </si>
  <si>
    <t>Nuits Saint Georges 1er Cru Pruliers</t>
  </si>
  <si>
    <t>Branaire [mid shoulder]</t>
  </si>
  <si>
    <t>Corbin [top shoulder]</t>
  </si>
  <si>
    <t>Dauphin de Guiraud [top shoulder]</t>
  </si>
  <si>
    <t>Le Crock [neck-soiled label]</t>
  </si>
  <si>
    <t>Margaux [mid shoulder-downed stopper]</t>
  </si>
  <si>
    <t>Remy Boursot</t>
  </si>
  <si>
    <t>2 btls sold together</t>
  </si>
  <si>
    <t>Côte d'Auxerre Corps de Garde rouge</t>
  </si>
  <si>
    <t>Paul Janin</t>
  </si>
  <si>
    <t>Moulin à Vent Saprolite</t>
  </si>
  <si>
    <t>Simone</t>
  </si>
  <si>
    <t>Palette, Simone blanc</t>
  </si>
  <si>
    <t>Palette, Simone Rouge</t>
  </si>
  <si>
    <t>Belle Leone</t>
  </si>
  <si>
    <t>Les Cistes</t>
  </si>
  <si>
    <t>Peyre Rose</t>
  </si>
  <si>
    <t>Dagueneau</t>
  </si>
  <si>
    <t>Blanc etc</t>
  </si>
  <si>
    <t>Robert Gibourg</t>
  </si>
  <si>
    <t>Bourgogne Le Closeau</t>
  </si>
  <si>
    <t>Bonnefond</t>
  </si>
  <si>
    <t>Cote Rotie Colline de Couzou</t>
  </si>
  <si>
    <t>Cote Rotie Rochins</t>
  </si>
  <si>
    <t>Syrah Vin de Pays</t>
  </si>
  <si>
    <t>Bois de Boursan</t>
  </si>
  <si>
    <t>Jerome Gradassi</t>
  </si>
  <si>
    <t>Thierry Mortet</t>
  </si>
  <si>
    <t>Gevrey Chambertin La Platière</t>
  </si>
  <si>
    <t xml:space="preserve">Brande Bergere </t>
  </si>
  <si>
    <t>Raymond Lafon</t>
  </si>
  <si>
    <t>Cote Rotie la Landonne</t>
  </si>
  <si>
    <t>Jaboulet</t>
  </si>
  <si>
    <t>Grand Puy Ducasse</t>
  </si>
  <si>
    <t>price for the case</t>
  </si>
  <si>
    <t>Nuits Saint Georges 1er Cru Boudots</t>
  </si>
  <si>
    <t>Vosne Romanee 1er Cru Beaux Monts</t>
  </si>
  <si>
    <t>Coteaux Bourguignons Blanc</t>
  </si>
  <si>
    <t>Champagne Les Vignes d'Autrefois</t>
  </si>
  <si>
    <t xml:space="preserve">Melbury bond </t>
  </si>
  <si>
    <t>USA</t>
  </si>
  <si>
    <t>Melbury Bond</t>
  </si>
  <si>
    <t>La Parcelle Connigis [1500 btls produced]</t>
  </si>
  <si>
    <t>La Parcelle La Capella [1200 btls produced]</t>
  </si>
  <si>
    <t>La Parcelle La Capella [950 btls produced]</t>
  </si>
  <si>
    <t>La Parcelle La Capella [750 btls produced]</t>
  </si>
  <si>
    <t>La Parcelle La Capella [1100 btls produced]</t>
  </si>
  <si>
    <t>La Parcelle Connigis [950 btls produced]</t>
  </si>
  <si>
    <t>La Parcelle Connigis [1400 btls produced]</t>
  </si>
  <si>
    <t>Fleur de Boüard</t>
  </si>
  <si>
    <t>Larruau</t>
  </si>
  <si>
    <t>Jacqueson</t>
  </si>
  <si>
    <t>Moulin de la Rose</t>
  </si>
  <si>
    <t xml:space="preserve">Pauillac de Latour  </t>
  </si>
  <si>
    <t>Gewurztraminer</t>
  </si>
  <si>
    <t>François Carillon</t>
  </si>
  <si>
    <t>Puligny Montrachet</t>
  </si>
  <si>
    <t>Guillard</t>
  </si>
  <si>
    <t>Gevrey Chambertin aux Corvees</t>
  </si>
  <si>
    <t>Buisson Charles</t>
  </si>
  <si>
    <t xml:space="preserve">Meursault Tessons </t>
  </si>
  <si>
    <t>Cayron</t>
  </si>
  <si>
    <t>Quintarelli</t>
  </si>
  <si>
    <t>Phelan Segur</t>
  </si>
  <si>
    <t>Carmes Haut Brion</t>
  </si>
  <si>
    <t>La Peyre</t>
  </si>
  <si>
    <t>Amarone [damaged label]</t>
  </si>
  <si>
    <t>Pelican</t>
  </si>
  <si>
    <t>Savagnin ouillé</t>
  </si>
  <si>
    <t>Chenin</t>
  </si>
  <si>
    <t>Violette (Cabernet Sauvignon + Cabernet Franc)</t>
  </si>
  <si>
    <t>Cabernet Franc</t>
  </si>
  <si>
    <t xml:space="preserve">Monthelie   </t>
  </si>
  <si>
    <t>Beaune du Chateau 1er Cru</t>
  </si>
  <si>
    <t>Beaune du Chateau 1er Cru blanc</t>
  </si>
  <si>
    <t>Beaune 1er Cru Clos de la Mousse</t>
  </si>
  <si>
    <t>Volnay Caillerets cuvee Carnot</t>
  </si>
  <si>
    <t>La Nerthe</t>
  </si>
  <si>
    <t>Amarone</t>
  </si>
  <si>
    <t>sold per 2 btls</t>
  </si>
  <si>
    <t>Saint Emilion [Delpey Jeune - mid shoulders]</t>
  </si>
  <si>
    <t>Anthonic [neck]</t>
  </si>
  <si>
    <t>Poujeaux [neck]</t>
  </si>
  <si>
    <t>Poujeaux [very top shoulder to top shoulder]</t>
  </si>
  <si>
    <t>Clarke [very top shoulder]</t>
  </si>
  <si>
    <t>Domaine Baron de Rotschild [top shoulders]</t>
  </si>
  <si>
    <t>Domaines Edmond de Rothschild Les Granges [neck]</t>
  </si>
  <si>
    <t>Grandis [very top shoulder]</t>
  </si>
  <si>
    <t>Haut Milon [neck]</t>
  </si>
  <si>
    <t>Jean Faure [neck]</t>
  </si>
  <si>
    <t>Macquin St Georges [neck to very top shoulder]</t>
  </si>
  <si>
    <t>Marquis d'Alesme  [neck]</t>
  </si>
  <si>
    <t>Marquis de Sorrant Cap de Haut [neck]</t>
  </si>
  <si>
    <t>Prince Gonzalve Du Puy [very top shoulder]</t>
  </si>
  <si>
    <t>Macon Village</t>
  </si>
  <si>
    <t>Saint Veran</t>
  </si>
  <si>
    <t>Pouilly Fuissé 1er Cru Sur La Roche</t>
  </si>
  <si>
    <t>Pouilly Fuissé 1er Cru Les Crays</t>
  </si>
  <si>
    <t>Grand Veneur</t>
  </si>
  <si>
    <t>Franc Grace-Dieu [neck]</t>
  </si>
  <si>
    <t>Laroze [neck]</t>
  </si>
  <si>
    <t>Grand Pontet [neck]</t>
  </si>
  <si>
    <t>Yon Figeac [neck]</t>
  </si>
  <si>
    <t>Franc Grace-Dieu [very top shoulder no capsule]</t>
  </si>
  <si>
    <t>Ripeau [neck to very top shoulder]</t>
  </si>
  <si>
    <t>La Fleur Canon [neck to very top shoulder]</t>
  </si>
  <si>
    <t>Troplong mondot [high shoulder]</t>
  </si>
  <si>
    <t>Troplong mondot [mid shoulder]</t>
  </si>
  <si>
    <t>Grand Moine [top shoulder]</t>
  </si>
  <si>
    <t>Grand Moine [high shoulder]</t>
  </si>
  <si>
    <t>Grand Moine [mid shoulder]</t>
  </si>
  <si>
    <t>Lalande [very top shoulder]</t>
  </si>
  <si>
    <t>Clos de Tart</t>
  </si>
  <si>
    <t>Savigny les Beaune Les Bas Liards</t>
  </si>
  <si>
    <t>Hermitage</t>
  </si>
  <si>
    <t>Hermitage blanc</t>
  </si>
  <si>
    <t>Cotes du Jura Savagnin</t>
  </si>
  <si>
    <t>L'Etoile (Chardonnay-Savagnin)</t>
  </si>
  <si>
    <t>Cotes du Jura Pinot Noir</t>
  </si>
  <si>
    <t>Jean Luc Mouillard</t>
  </si>
  <si>
    <t>Clement Pichon  [neck]</t>
  </si>
  <si>
    <t>Du Tertre [high shoulder]</t>
  </si>
  <si>
    <t>Grand Corbin Despagne [neck]</t>
  </si>
  <si>
    <t>Gravette de Certan [neck]</t>
  </si>
  <si>
    <t>Lalande [neck]</t>
  </si>
  <si>
    <t>Malartic Lagraviere [very top shoulder]</t>
  </si>
  <si>
    <t>Pape Clement [very top shoulder]</t>
  </si>
  <si>
    <t>Puyblanquet Carille [mid shoulder]</t>
  </si>
  <si>
    <t>Rayas</t>
  </si>
  <si>
    <t>Roc des Anges</t>
  </si>
  <si>
    <t>Reliefs</t>
  </si>
  <si>
    <t>Carignan 1903</t>
  </si>
  <si>
    <t xml:space="preserve">Mazeyres </t>
  </si>
  <si>
    <t xml:space="preserve">la Grave à Pomerol </t>
  </si>
  <si>
    <t>Bourgogne Cuvee Etienne Camuzet</t>
  </si>
  <si>
    <t xml:space="preserve">Copa Santa </t>
  </si>
  <si>
    <t>Vin de Paille [-1,5cm]</t>
  </si>
  <si>
    <t>Muret</t>
  </si>
  <si>
    <t>Gour de Chaule</t>
  </si>
  <si>
    <t>Fourmone</t>
  </si>
  <si>
    <t>Vacqueyras "le Poete"</t>
  </si>
  <si>
    <t>Fayolle</t>
  </si>
  <si>
    <t>Crozes Hermitage "Sens"</t>
  </si>
  <si>
    <t>Crozes Hermitage "Clos les Cornirets"</t>
  </si>
  <si>
    <t>François &amp; Fils</t>
  </si>
  <si>
    <t>Cote Rotie</t>
  </si>
  <si>
    <t>Cote Rotie "Rozier"</t>
  </si>
  <si>
    <t>Vieux College</t>
  </si>
  <si>
    <t>Chantal Lescure</t>
  </si>
  <si>
    <t>Marsannay "Charme aux Pretres"</t>
  </si>
  <si>
    <t>Chambolle Musigny "les Mombies"</t>
  </si>
  <si>
    <t>1950'</t>
  </si>
  <si>
    <t>Bachelet Ramonet</t>
  </si>
  <si>
    <t>Saint Emilion Grand Cru</t>
  </si>
  <si>
    <t>Philippe Alliet</t>
  </si>
  <si>
    <t>Chinon l'Huisserie</t>
  </si>
  <si>
    <t>Chinon Coteau de Noiré</t>
  </si>
  <si>
    <t>d'Auvenay</t>
  </si>
  <si>
    <t>Auxey Duresses Les Clous</t>
  </si>
  <si>
    <t>Montrachet Grand Cru</t>
  </si>
  <si>
    <t>Leflaive</t>
  </si>
  <si>
    <t>Lascombes</t>
  </si>
  <si>
    <t>Puat [3 btls/pers]</t>
  </si>
  <si>
    <t>Syrah from 1951</t>
  </si>
  <si>
    <t>Coche Dury</t>
  </si>
  <si>
    <t xml:space="preserve"> Clos des Capucins Gewurztraminer</t>
  </si>
  <si>
    <t>Pierre Gaillard</t>
  </si>
  <si>
    <t>Crozes Hermitage</t>
  </si>
  <si>
    <t>Saint Joseph Clos de Cuminaille</t>
  </si>
  <si>
    <t>Saint Joseph Les Pierres</t>
  </si>
  <si>
    <t>Cote Rotie Esprit de Blonde</t>
  </si>
  <si>
    <t>Syrah La dernière Vigne</t>
  </si>
  <si>
    <t>Ludeman les Cedres blanc</t>
  </si>
  <si>
    <t>Givry 1er Cru Clos Marole</t>
  </si>
  <si>
    <t>Chablis 1er Cru Forest</t>
  </si>
  <si>
    <t>Givry 1er Cru L'Empreinte</t>
  </si>
  <si>
    <t>Chateauneuf du Pape Marie Beurrier</t>
  </si>
  <si>
    <t>Chateauneuf du Pape Reserve des Celestins</t>
  </si>
  <si>
    <t>Chateauneuf du Pape Rayas blanc</t>
  </si>
  <si>
    <t>Chateauneuf du Pape Pignan</t>
  </si>
  <si>
    <t>Chateauneuf du Pape Beaucastel</t>
  </si>
  <si>
    <t>Chateauneuf du Pape La Nerthe</t>
  </si>
  <si>
    <t>Chateauneuf du Pape Lou d'Estre d'Antan [former name for Barroche wines from 1972 to 2002]</t>
  </si>
  <si>
    <t>Chateauneuf du Pape Mourre du Tendre</t>
  </si>
  <si>
    <t>Chateauneuf du Pape Rayas Blanc</t>
  </si>
  <si>
    <t>Chateauneuf du Pape [-1cm]</t>
  </si>
  <si>
    <t>Chateauneuf du Pape Cuvée Vigneronne</t>
  </si>
  <si>
    <t>Chateauneuf du Pape  [-1cm]</t>
  </si>
  <si>
    <t xml:space="preserve">Chambolle Musigny les Pas de Chats </t>
  </si>
  <si>
    <t>Croix Fourney [neck]</t>
  </si>
  <si>
    <t>Grand Pey Lescours [neck]</t>
  </si>
  <si>
    <t>La Lagune [neck]  écriture sur étiquette</t>
  </si>
  <si>
    <t>Prieure Lichine [neck soiled label]</t>
  </si>
  <si>
    <t>Taillefer [neck]</t>
  </si>
  <si>
    <t>Volnay</t>
  </si>
  <si>
    <t>Deiss</t>
  </si>
  <si>
    <t>1989?</t>
  </si>
  <si>
    <t>Chateau de la Tour</t>
  </si>
  <si>
    <t>Chapoutier</t>
  </si>
  <si>
    <t>Clos Vougeot grand cru</t>
  </si>
  <si>
    <t>Burlenberg</t>
  </si>
  <si>
    <t>1ere cote de Blaye</t>
  </si>
  <si>
    <t>Les Louves [tiop shoulder]</t>
  </si>
  <si>
    <t>Marquis Bressanne [neck]</t>
  </si>
  <si>
    <t>Moulin d'Arvigny [neck]</t>
  </si>
  <si>
    <t>Canon La Gaffeliere [neck]</t>
  </si>
  <si>
    <t xml:space="preserve">Climens </t>
  </si>
  <si>
    <t>Pavie Macquin [neck slightly soiled label]</t>
  </si>
  <si>
    <t>Pichon Comtesse [neck]</t>
  </si>
  <si>
    <t>Trotanoy [damaged label]</t>
  </si>
  <si>
    <t>Chateauneuf du Pape la Reine des Bois  [slightly soiled label]</t>
  </si>
  <si>
    <t>Altenberg Gewurztraminer</t>
  </si>
  <si>
    <t>Silex</t>
  </si>
  <si>
    <t>Pierre Olivier Garcia</t>
  </si>
  <si>
    <t>Nuits Saint Georges Les Charmois</t>
  </si>
  <si>
    <t>Nuits Saint Georges Les Grandes Vignes</t>
  </si>
  <si>
    <t>Chardonnay</t>
  </si>
  <si>
    <t>Hermitage Les Dionnieres</t>
  </si>
  <si>
    <t>Domaine des vignes du Maynes</t>
  </si>
  <si>
    <t>Macon Village 20 mois sur lie</t>
  </si>
  <si>
    <t>Macon Cruzille Aragonite</t>
  </si>
  <si>
    <t>Morgon les Charmes</t>
  </si>
  <si>
    <t>Bourgogne rouge les Crays</t>
  </si>
  <si>
    <t>Chambolle Musigny Aux Croix</t>
  </si>
  <si>
    <t>Chambolle Musigny 1er Cru Les Charmes</t>
  </si>
  <si>
    <t>Lavillotte</t>
  </si>
  <si>
    <t>Tavel La Dame Rousse</t>
  </si>
  <si>
    <t>Clos des Fees</t>
  </si>
  <si>
    <t>Les Sorcières</t>
  </si>
  <si>
    <t>Les Sorcières blanc</t>
  </si>
  <si>
    <t>Vielles Vignes</t>
  </si>
  <si>
    <t>Vielles Vignes blanc</t>
  </si>
  <si>
    <t>Located between Petrus &amp; Trotanoy !</t>
  </si>
  <si>
    <t>1994</t>
  </si>
  <si>
    <t>Pousse d'Or</t>
  </si>
  <si>
    <t>Chateau de Fesles</t>
  </si>
  <si>
    <t>2001</t>
  </si>
  <si>
    <t>1999</t>
  </si>
  <si>
    <t>No vintage on bottle</t>
  </si>
  <si>
    <t>100 phrases pour eventails</t>
  </si>
  <si>
    <t>Moulin à Vent La Rochelle</t>
  </si>
  <si>
    <t>Lafite Rothschild 0.375  [Reconditionned 1983]</t>
  </si>
  <si>
    <t>Dauzac 0.375</t>
  </si>
  <si>
    <t>Du Glana 0.375</t>
  </si>
  <si>
    <t>Bourgogne blanc les Chagniots</t>
  </si>
  <si>
    <t>Bougogne Aligote les Champs Tions</t>
  </si>
  <si>
    <t>Moron Garcia</t>
  </si>
  <si>
    <t>Puyblanquet Carille[very top shoulder]</t>
  </si>
  <si>
    <t>Puyblanquet Carille [low shoulder]</t>
  </si>
  <si>
    <t>Puy Blanquet</t>
  </si>
  <si>
    <t>Trevallon Magnum</t>
  </si>
  <si>
    <t>Trevallon</t>
  </si>
  <si>
    <t>A F Gros</t>
  </si>
  <si>
    <t>Volnay 1er Cru Clos des 60 Ouvrees</t>
  </si>
  <si>
    <t>Champagne Krug Brut Vintage</t>
  </si>
  <si>
    <t>Bonnezeaux Les Deux Allées</t>
  </si>
  <si>
    <t>Engelgarten</t>
  </si>
  <si>
    <t>Figeac [neck]</t>
  </si>
  <si>
    <t>Cos d'Estournel [neck slightly soiled label]</t>
  </si>
  <si>
    <t>Figeac [neck slightly soiled label]</t>
  </si>
  <si>
    <t>Rayne Vigneau [neck slightly damaged label]</t>
  </si>
  <si>
    <t>Trotanoy [neck slightly damaged label]</t>
  </si>
  <si>
    <t>Richebourg Grand Cru [1+1 no vintage label sold in lot]</t>
  </si>
  <si>
    <t>Troplong Mondot [neck]</t>
  </si>
  <si>
    <t>Haut Tropchaud [neck]</t>
  </si>
  <si>
    <t>Clos Haut Peyraguey [neck]</t>
  </si>
  <si>
    <t>Filhot [neck]</t>
  </si>
  <si>
    <t>Hermitage Mure de Larnage   [1+2 no vintage label sold in lot]</t>
  </si>
  <si>
    <t>Clos de Tart Grand Cru [-5cm]</t>
  </si>
  <si>
    <t xml:space="preserve">Lafleur  </t>
  </si>
  <si>
    <t>Beaune 1er Cru Tuvilains</t>
  </si>
  <si>
    <t>Nuits Saint Georges aux Argilats</t>
  </si>
  <si>
    <t>Chassagne Montrachet blanc</t>
  </si>
  <si>
    <t>Jean Vaudoisey</t>
  </si>
  <si>
    <t>Beausejour Becot</t>
  </si>
  <si>
    <t>Depreville</t>
  </si>
  <si>
    <t>Billecart Salmon</t>
  </si>
  <si>
    <t>Champagne Brut Reserve</t>
  </si>
  <si>
    <t>Champagne Brut Rose</t>
  </si>
  <si>
    <t>Sancerre La Cote des Monts Damnés</t>
  </si>
  <si>
    <t>Altenberg Riesling  [-5cm]</t>
  </si>
  <si>
    <t>rose</t>
  </si>
  <si>
    <t>Meursault vigne de 1945</t>
  </si>
  <si>
    <t>Vosne Romanee 1er Cru Clos des Reas</t>
  </si>
  <si>
    <t>Michel Gros</t>
  </si>
  <si>
    <t>Matrot</t>
  </si>
  <si>
    <t>Pavillon de Leoville Poyferre</t>
  </si>
  <si>
    <t>du Glana</t>
  </si>
  <si>
    <t>De battre mon coeur s'est arrete</t>
  </si>
  <si>
    <t>Vincent Paris</t>
  </si>
  <si>
    <t>Cornas Granit 60</t>
  </si>
  <si>
    <t>Nuits Saint Georges Les Herbues</t>
  </si>
  <si>
    <t>Brouilly La Folie</t>
  </si>
  <si>
    <t>Marsannay Clos du Roy Magnum</t>
  </si>
  <si>
    <t>Chateauneuf du Pape Rayas</t>
  </si>
  <si>
    <t>Grand Veneur / Alain Jaume</t>
  </si>
  <si>
    <t>Cotes du Rhone Champauvins</t>
  </si>
  <si>
    <t>Chateauneuf du Pape Miocene</t>
  </si>
  <si>
    <t>Alma Mater</t>
  </si>
  <si>
    <t>Beaujolais Villages Vielles Vignes</t>
  </si>
  <si>
    <t>Brouilly Vielles Vignes</t>
  </si>
  <si>
    <t>Jean Claude Lapalu</t>
  </si>
  <si>
    <t>Smith Haut Lafite</t>
  </si>
  <si>
    <t>Hautes Cotes de Beaune Chardonnay</t>
  </si>
  <si>
    <t>Ruinart L'Exclusive Magnum</t>
  </si>
  <si>
    <t>60'</t>
  </si>
  <si>
    <t>Perrot Minot</t>
  </si>
  <si>
    <t>Cave du Prieuré</t>
  </si>
  <si>
    <t>Gesseaume</t>
  </si>
  <si>
    <t>Giscours [neck]</t>
  </si>
  <si>
    <t>Haut Bages Liberal [very top shoulder]</t>
  </si>
  <si>
    <t>Lagrange [very top shoulder]</t>
  </si>
  <si>
    <t>Montrose [very top shoulder]</t>
  </si>
  <si>
    <t>Palmer [top shoulder]</t>
  </si>
  <si>
    <t>Pontet Canet [very top shoulder]</t>
  </si>
  <si>
    <t>Smith Haut Lafite [very top shoulder]</t>
  </si>
  <si>
    <t>Sociando Mallet [neck]</t>
  </si>
  <si>
    <t>Barde-Haut  1960? [very top shoulder]</t>
  </si>
  <si>
    <t>Barde-Haut  1960? [high shoulder]</t>
  </si>
  <si>
    <t>Barde-Haut  1960? [mid shoulder]</t>
  </si>
  <si>
    <t>Barde-Haut  [very top shoulder]</t>
  </si>
  <si>
    <t>Barde-Haut  [high shoulder damaged label]</t>
  </si>
  <si>
    <t>Barde-Haut  [high shoulder slightly damaged label]</t>
  </si>
  <si>
    <t>Barde-Haut [high shoulder]</t>
  </si>
  <si>
    <t>Barde-Haut [mid shoulder]</t>
  </si>
  <si>
    <t>Barde-Haut  [very high shoulder slightly soiled label]</t>
  </si>
  <si>
    <t>Barde-Haut [very top shoulder]</t>
  </si>
  <si>
    <t>Barde-Haut [neck]</t>
  </si>
  <si>
    <t>Canuet [high shoulder]</t>
  </si>
  <si>
    <t xml:space="preserve">Clos de la Vieille Eglise [neck] </t>
  </si>
  <si>
    <t xml:space="preserve">Clos de la Vieille Eglise [neck]  </t>
  </si>
  <si>
    <t>Domaine de la Citadelle [high shoulder]</t>
  </si>
  <si>
    <t>Cerons</t>
  </si>
  <si>
    <t>Domaine de la Citadelle [very top shoulder]</t>
  </si>
  <si>
    <t>Lamouroux [top shoulder damaged label]</t>
  </si>
  <si>
    <t>Buzet</t>
  </si>
  <si>
    <t>Larché [very top shoulder]</t>
  </si>
  <si>
    <t>Le Vallon Barde-Haut [neck]</t>
  </si>
  <si>
    <t>Lieujean [neck]</t>
  </si>
  <si>
    <t>Moulin de la Rose [very top shoulder]</t>
  </si>
  <si>
    <t>Ripeau [top shoulder]</t>
  </si>
  <si>
    <t>Loupiac</t>
  </si>
  <si>
    <t>Terrefort [high shoulder]</t>
  </si>
  <si>
    <t>Morey Saint Denis 1er Cru La Riotte [-4,5cm]</t>
  </si>
  <si>
    <t>Vinsobre Magnum [low level]</t>
  </si>
  <si>
    <t>Grange des Peres blanc</t>
  </si>
  <si>
    <t>Grange des Peres</t>
  </si>
  <si>
    <t>Moulin à Vent Heritage</t>
  </si>
  <si>
    <t>Moulin Saint Georges [Alain Vauthier]</t>
  </si>
  <si>
    <t>Jean Marc Pillot</t>
  </si>
  <si>
    <t>Bryan Deleu</t>
  </si>
  <si>
    <t>Saint Joseph Exorde</t>
  </si>
  <si>
    <t>Côtes du Rhône Hurlu Syrah</t>
  </si>
  <si>
    <t>Saint Emilion Grand Cru Classe</t>
  </si>
  <si>
    <t>Saint Emilion 1er Grand Cru Classe</t>
  </si>
  <si>
    <t>Marquis d'Alesme</t>
  </si>
  <si>
    <t>Georges Roumier</t>
  </si>
  <si>
    <t>Gazin [neck/very top shoulders, soiled label]</t>
  </si>
  <si>
    <t>Champagne Brut Nature</t>
  </si>
  <si>
    <t>Santenay blanc</t>
  </si>
  <si>
    <t>Maranges blanc</t>
  </si>
  <si>
    <t>Maranges Vigne Blanche</t>
  </si>
  <si>
    <t xml:space="preserve">Bordeaux  </t>
  </si>
  <si>
    <t>Grand Village blanc</t>
  </si>
  <si>
    <t>oc 12</t>
  </si>
  <si>
    <t>Lucien Jacob</t>
  </si>
  <si>
    <t>Frederic Magnien</t>
  </si>
  <si>
    <t>Jean Marie Fourrier</t>
  </si>
  <si>
    <t>Selosse</t>
  </si>
  <si>
    <t>Champagne Brut Initial</t>
  </si>
  <si>
    <t>Champagne Version Originale</t>
  </si>
  <si>
    <t>Champagne Expression 1er Cru</t>
  </si>
  <si>
    <t>Rene Geoffroy</t>
  </si>
  <si>
    <t>Puligny Montrachet les Enseigneres</t>
  </si>
  <si>
    <t>Asterolide [mourvedre]</t>
  </si>
  <si>
    <t>Philippe Naddef</t>
  </si>
  <si>
    <t>Gevrey Chambertin 1er Cazetiers</t>
  </si>
  <si>
    <t>Truchetet</t>
  </si>
  <si>
    <t>Hautes Cotes de Nuits La Montagne</t>
  </si>
  <si>
    <t>Puyblanquet Carille [top shoulder]</t>
  </si>
  <si>
    <t>Bourgogne blanc Les Croix Blanches</t>
  </si>
  <si>
    <t>Chambolle Musigny 1er Cru les Amoureuses</t>
  </si>
  <si>
    <t>Chateau Fuissé</t>
  </si>
  <si>
    <t>Cremant de Bourgogne</t>
  </si>
  <si>
    <t>Champagne Cuvée Thibault de Champagne</t>
  </si>
  <si>
    <t>Champagne Cuvee Baccarat blanc de blancs</t>
  </si>
  <si>
    <t>Chopin Gesseaume</t>
  </si>
  <si>
    <t>Meursault</t>
  </si>
  <si>
    <t>Tradition Rose</t>
  </si>
  <si>
    <t>Cotes du Rhône [100% syrah]</t>
  </si>
  <si>
    <t>Chateau l'Argentier</t>
  </si>
  <si>
    <t>Crozes Hermitage "Les Pontaix"</t>
  </si>
  <si>
    <t>Sommieres [70% Syrah, 20% Carignan, 10% Grenache]</t>
  </si>
  <si>
    <t>Georges Remy</t>
  </si>
  <si>
    <t>Champagne les quatre Terroirs 1er Cru Brut Nature</t>
  </si>
  <si>
    <t>Red or white?</t>
  </si>
  <si>
    <t>Nb of wines</t>
  </si>
  <si>
    <t>REGION</t>
  </si>
  <si>
    <t>Moelleux/sweet</t>
  </si>
  <si>
    <t>Mousseux/Sparkling</t>
  </si>
  <si>
    <t>Aleofane</t>
  </si>
  <si>
    <t xml:space="preserve">Lirac Reine des Bois </t>
  </si>
  <si>
    <t>Lirac Dame Rousse</t>
  </si>
  <si>
    <t>Lambrays</t>
  </si>
  <si>
    <t>Clos des Lambrays Grand Cru</t>
  </si>
  <si>
    <t>Meursault 1er Cru Poruzots</t>
  </si>
  <si>
    <t>Comtes Lafon</t>
  </si>
  <si>
    <t>Macle</t>
  </si>
  <si>
    <t>Vogue</t>
  </si>
  <si>
    <t>Chateau du Moulin à Vent</t>
  </si>
  <si>
    <t>Moulin à Vent</t>
  </si>
  <si>
    <t>Moulin à Vent Les Verillats</t>
  </si>
  <si>
    <t>Macon Solutre</t>
  </si>
  <si>
    <t>Pouilly Fuissé En Bertilionne</t>
  </si>
  <si>
    <t>Pouilly Fuissé 1er Cru Aux Bouthieres</t>
  </si>
  <si>
    <t>Roc des Boutires</t>
  </si>
  <si>
    <t>Magdelaine [very top shoulder]</t>
  </si>
  <si>
    <t>Lafite Rothschild [neck]</t>
  </si>
  <si>
    <t>Lafite Rothschild [top shoulder slightly soiled label]</t>
  </si>
  <si>
    <t>L'Arrosee [very top shoulder]</t>
  </si>
  <si>
    <t>L'Arrosee [top shoulder sligthly damaged label]</t>
  </si>
  <si>
    <t>Domaine de l'Eglise [neck]</t>
  </si>
  <si>
    <t>Bonnes Mares Grand Cru  [-2cm slightly damaged label]</t>
  </si>
  <si>
    <t>Bonnes Mares Grand Cru  [-3cm]</t>
  </si>
  <si>
    <t>Bonnes Mares Grand Cru  [-4cm]</t>
  </si>
  <si>
    <t>Bonnes Mares Grand Cru  [-3cm slightly damaged label]</t>
  </si>
  <si>
    <t>Chambolle Musigny 1er Cru Groseilles</t>
  </si>
  <si>
    <t>Chambolle Musigny 1er Cru Feusselottes</t>
  </si>
  <si>
    <t>Domaine de l'Eglise [top shoulder]</t>
  </si>
  <si>
    <t>Chasse Spleen [neck]</t>
  </si>
  <si>
    <t>du Paradis [neck]</t>
  </si>
  <si>
    <t>Chambolle Musigny [-5cm]</t>
  </si>
  <si>
    <t>Bonnes Mares Grand Cru  [-6cm]</t>
  </si>
  <si>
    <t>Gangloff</t>
  </si>
  <si>
    <t>Pape Clement [mid shoulder]</t>
  </si>
  <si>
    <t>Chambolle Musigny [-6cm]</t>
  </si>
  <si>
    <t>Chambolle Musigny [-4cm damaged label]</t>
  </si>
  <si>
    <t>sold in lot of 2 btls</t>
  </si>
  <si>
    <t>Trotanoy [mid shoulder]</t>
  </si>
  <si>
    <t>Talbot [very top shoulder soiled label]</t>
  </si>
  <si>
    <t>Champagne Veuve Clicquot Ponsardin Rose</t>
  </si>
  <si>
    <t>Certan Marzelle</t>
  </si>
  <si>
    <t>Troplong Mondot</t>
  </si>
  <si>
    <t>Vray Croix de Gay</t>
  </si>
  <si>
    <t>La Fleur Petrus [top shoulders]</t>
  </si>
  <si>
    <t>La Fleur Petrus [high shoulders]</t>
  </si>
  <si>
    <t>Carruades de Lafite</t>
  </si>
  <si>
    <t>Leoville Barton [high shoulder]</t>
  </si>
  <si>
    <t>La Serre [top shoulders]</t>
  </si>
  <si>
    <t>Chambolle Musigny [-4.5cm damaged label vintage not readable]</t>
  </si>
  <si>
    <t>Nuits Saint Georges 1er Cru Chaboeufs</t>
  </si>
  <si>
    <t xml:space="preserve">Mercurey 1er Cru Vallées </t>
  </si>
  <si>
    <t>Givry 1er Cru Clos du Cellier aux Moines</t>
  </si>
  <si>
    <t>Hautes Cotes de Nuits Dame Huguette</t>
  </si>
  <si>
    <t>Vougeot 1er Cru Les Petits Vougeots</t>
  </si>
  <si>
    <t>Cotes du Rhone Les Peyrouses</t>
  </si>
  <si>
    <t>Alain Voge</t>
  </si>
  <si>
    <t>Berthelemot</t>
  </si>
  <si>
    <t>Puligny Montrachet Les Levrons</t>
  </si>
  <si>
    <t>Chassagne Montrachet 1er Cru Abbaye de Morgeot blanc</t>
  </si>
  <si>
    <t>Pommard Noizons</t>
  </si>
  <si>
    <t>Groleau</t>
  </si>
  <si>
    <t>Puligny Montrachet 1er Cru les Pucelles [-2.5cm]</t>
  </si>
  <si>
    <t>Chateauneuf du Pape blanc [-1cm]</t>
  </si>
  <si>
    <t>Chateauneuf du Pape blanc [-3cm]</t>
  </si>
  <si>
    <t>de Malle [very top shoulders to top shoulders]</t>
  </si>
  <si>
    <t>Doisy Daene [top shoulders slightly soiled label]</t>
  </si>
  <si>
    <t>Pernaud [very top shoulders]</t>
  </si>
  <si>
    <t>Pere Caboche</t>
  </si>
  <si>
    <t>Puligny Montrachet Pucelles  [-8cm]</t>
  </si>
  <si>
    <t>Nuits Saint Georges 1er cru Les Pruliers [-3,5cm]</t>
  </si>
  <si>
    <t>Nuits Saint Georges 1er cru Les Pruliers  [-2cm sligthly soiled label]</t>
  </si>
  <si>
    <t xml:space="preserve">Nuits Saint Georges 1er Cru les Damodes </t>
  </si>
  <si>
    <t>Macon Rouge Les Bruyères</t>
  </si>
  <si>
    <t xml:space="preserve">Corton Rognet </t>
  </si>
  <si>
    <t>Chambolle Musigny 1er cru Les Fuées  [-0.1cm no vintage +-2,5cm damaged label]</t>
  </si>
  <si>
    <t>Hermitage Cathelin</t>
  </si>
  <si>
    <t>La Lune</t>
  </si>
  <si>
    <t>Sansonniere / Mark Angeli</t>
  </si>
  <si>
    <t>Saint Joseph La Releve</t>
  </si>
  <si>
    <t>Jeanne Gaillard</t>
  </si>
  <si>
    <t>60's</t>
  </si>
  <si>
    <t>Jean Claude Breliere</t>
  </si>
  <si>
    <t>Gilbert &amp; Philippe Germain</t>
  </si>
  <si>
    <t>Chateau de Pommard</t>
  </si>
  <si>
    <t>Marc Fouquerand</t>
  </si>
  <si>
    <t>Baron de L Pouilly Fume [-5cm]</t>
  </si>
  <si>
    <t>Lynch Bages [mid shoulder]</t>
  </si>
  <si>
    <t>La Bonnelle [neck]</t>
  </si>
  <si>
    <t>Tuilerie Plaisance [neck]</t>
  </si>
  <si>
    <t>Cheval Brun [neck]</t>
  </si>
  <si>
    <t>Pontet Latour [top shoulder]</t>
  </si>
  <si>
    <t>Pontet Latour [mid shoulder]</t>
  </si>
  <si>
    <t>Guimberteau [very top shoulder slightly soiled label]</t>
  </si>
  <si>
    <t>du Bousquet [mid shoulder]</t>
  </si>
  <si>
    <t>du Bousquet [high shoulder]</t>
  </si>
  <si>
    <t>du Bousquet [top shoulder]</t>
  </si>
  <si>
    <t>du Bousquet [neck]</t>
  </si>
  <si>
    <t>Clos Labarde [mid shoulder]</t>
  </si>
  <si>
    <t>Clos Labarde [high shoulder]</t>
  </si>
  <si>
    <t>Clos Labarde [top shoulder]</t>
  </si>
  <si>
    <t>Bellevue Figeac [mid shoulder]</t>
  </si>
  <si>
    <t>Rully 1er Cru Les Preaux [-0.5cm]</t>
  </si>
  <si>
    <t>Pommard [-2.5cm]</t>
  </si>
  <si>
    <t>Pommard [-1.5cm]</t>
  </si>
  <si>
    <t>Pommard [-1cm]</t>
  </si>
  <si>
    <t>Pommard [-2cm]</t>
  </si>
  <si>
    <t>Volnay 1er Cru Chanlin [-2.5cm]</t>
  </si>
  <si>
    <t>Curé Bon La Madeleine [top shoulder]</t>
  </si>
  <si>
    <t>Ladoix Vielles Vignes</t>
  </si>
  <si>
    <t xml:space="preserve">Bas Armagnac </t>
  </si>
  <si>
    <t>Lanessan [slightly soiled label]</t>
  </si>
  <si>
    <t>Suduiraut [neck very damaged label]</t>
  </si>
  <si>
    <t>Evangile [neck very damaged label]</t>
  </si>
  <si>
    <t>La Gaffeliere</t>
  </si>
  <si>
    <t>Saint Joseph Luc [max 6 btls]</t>
  </si>
  <si>
    <t>Champagne Drappier Brut Nature Magnum</t>
  </si>
  <si>
    <t>Champagne Drappier Carte d'Or Magnum</t>
  </si>
  <si>
    <t>Champagne Le Montgruguet [Pinot Noir]</t>
  </si>
  <si>
    <t>Champagne Les Blanchiens [50% Chardonnay 50% Pinot Noir]</t>
  </si>
  <si>
    <t>Duc de Magenta / Jadot</t>
  </si>
  <si>
    <t>Chateau de la grave</t>
  </si>
  <si>
    <t>Drouhin</t>
  </si>
  <si>
    <t>Chassagne montrachet 1er cru Morgeot Clos de la Chapelle Monopole rouge [-2cm]</t>
  </si>
  <si>
    <t>Brondeau [neck]</t>
  </si>
  <si>
    <t>Canterayne [neck]</t>
  </si>
  <si>
    <t>Carteau Côtes Daugay  [very top shoulder]</t>
  </si>
  <si>
    <t>Clos de Madere  [very top shoulder]</t>
  </si>
  <si>
    <t>d'Angludet  [neck]</t>
  </si>
  <si>
    <t>d'arcins  [neck]</t>
  </si>
  <si>
    <t>Ferrand  [top shoulder]</t>
  </si>
  <si>
    <t>Fillon  [neck to very top shoulder]</t>
  </si>
  <si>
    <t>Grand pey-lescours  [neck]</t>
  </si>
  <si>
    <t>Haut Peyraguey  [very top shoulder fanned label</t>
  </si>
  <si>
    <t>Laffite-carcasset  [mid shoulder]</t>
  </si>
  <si>
    <t>Lafon  [very top shoulder slightly soiled label]</t>
  </si>
  <si>
    <t>Larmande  [neck to very top shoulder]</t>
  </si>
  <si>
    <t>Osiris blanc  [very top shoulder]</t>
  </si>
  <si>
    <t>Taillefer  [neck]</t>
  </si>
  <si>
    <t>Taillefer  [neck sligthly soiled label]</t>
  </si>
  <si>
    <t>Turcaud  [neck]</t>
  </si>
  <si>
    <t>Lafon [top shoulder]</t>
  </si>
  <si>
    <t>La Gaffeliere [neck to very top shoulder]</t>
  </si>
  <si>
    <t>Corbieres</t>
  </si>
  <si>
    <t>Pech redon</t>
  </si>
  <si>
    <t>Pavie Macquin [top shoulders negoce bottling]</t>
  </si>
  <si>
    <t>Pavie Macquin [very top shoulders negoce bottling soiled label]</t>
  </si>
  <si>
    <t xml:space="preserve">Saint Emilion 1er Cru </t>
  </si>
  <si>
    <t>Pavillon Pourret [high shoulders negoce bottling]</t>
  </si>
  <si>
    <t>Beaune 1er Cru Clos des Mouches Magnum [-4cm no vintage label, vintage on cork]</t>
  </si>
  <si>
    <t>Saint Amour</t>
  </si>
  <si>
    <t>Domaine des vignes du Paradis / Pascal Durand</t>
  </si>
  <si>
    <t>Barsac/Sauternes</t>
  </si>
  <si>
    <t>Domaine Aubert</t>
  </si>
  <si>
    <t>Bisson</t>
  </si>
  <si>
    <t>Alain Graillot</t>
  </si>
  <si>
    <t>Jean Charton</t>
  </si>
  <si>
    <t>Regnard</t>
  </si>
  <si>
    <t>Lafite</t>
  </si>
  <si>
    <t>Jean Garaudet</t>
  </si>
  <si>
    <t>Jaboulet Vercherre</t>
  </si>
  <si>
    <t>Bouachon</t>
  </si>
  <si>
    <t>Chateau Malijay</t>
  </si>
  <si>
    <t>Champalou</t>
  </si>
  <si>
    <t>Pommard Clos de la Commaraine [-5cm]</t>
  </si>
  <si>
    <t>Pommard Clos de la Commaraine [-7cm]</t>
  </si>
  <si>
    <t>Monthelie [-2cm]</t>
  </si>
  <si>
    <t>Gevrey Chambertin [-2cm]</t>
  </si>
  <si>
    <t>Bourgogne blanc [-1,5cm]</t>
  </si>
  <si>
    <t>Chablis [-2cm]</t>
  </si>
  <si>
    <t>Petit Chablis [-2cm]</t>
  </si>
  <si>
    <t>1ere Cotes de Bordeaux</t>
  </si>
  <si>
    <t>Lafitte Laguens 1ere Cotes de Bordeaux  [very top shoulder]</t>
  </si>
  <si>
    <t>Laffitte  [low shoulder]</t>
  </si>
  <si>
    <t>Dutruch Grand Poujeaux [neck]</t>
  </si>
  <si>
    <t xml:space="preserve"> Haut Medoc</t>
  </si>
  <si>
    <t xml:space="preserve">Haut Medoc </t>
  </si>
  <si>
    <t xml:space="preserve">Medoc </t>
  </si>
  <si>
    <t xml:space="preserve"> Bergerac</t>
  </si>
  <si>
    <t>Fronsac</t>
  </si>
  <si>
    <t>Fourcas Dupré [very top shoulder]</t>
  </si>
  <si>
    <t>Reysson [top shoulder]</t>
  </si>
  <si>
    <t>Lafleur Cardonnat [very top shoulder]</t>
  </si>
  <si>
    <t>Grand Médoc Ferré [neck]</t>
  </si>
  <si>
    <t>La Gravette [top shoulder]</t>
  </si>
  <si>
    <t>Pierbonne [neck]</t>
  </si>
  <si>
    <t>Pechaurieux [neck]</t>
  </si>
  <si>
    <t>Tourenne [neck]</t>
  </si>
  <si>
    <t>Franc Bigaroux [low shoulder]</t>
  </si>
  <si>
    <t>Pavie Decesse [very top shoulder]</t>
  </si>
  <si>
    <t>La Rose Pauillac [top shoulder]</t>
  </si>
  <si>
    <t>Chateauneuf du Pape [-4cm]</t>
  </si>
  <si>
    <t>Cotes du Rhone Les Rabassières [-0,5cm]</t>
  </si>
  <si>
    <t>Cotes du Rhone Les Genevriers [-1cm]</t>
  </si>
  <si>
    <t>Tavel [-2,5cm]</t>
  </si>
  <si>
    <t>Madiran [neck]</t>
  </si>
  <si>
    <t>Vouvray sec [-1,5cm]</t>
  </si>
  <si>
    <t>Chiroubles</t>
  </si>
  <si>
    <t>Bandol Lulu &amp; Lucien</t>
  </si>
  <si>
    <t>Long Depaquit</t>
  </si>
  <si>
    <t>Louis Carillon</t>
  </si>
  <si>
    <t>Routeau Mignon</t>
  </si>
  <si>
    <t>Moelleux/Sweet</t>
  </si>
  <si>
    <t>G de Sterimberg</t>
  </si>
  <si>
    <t>Chinon</t>
  </si>
  <si>
    <t>Closier Saint Hilaire</t>
  </si>
  <si>
    <t>Saint Joseph Luc [max 1 btls]</t>
  </si>
  <si>
    <t>Chassagne Montrachet [-2cm]</t>
  </si>
  <si>
    <t>Pommard 1er Cru [-0,5cm]</t>
  </si>
  <si>
    <t>Beychevelle [very top shoulder]</t>
  </si>
  <si>
    <t>La Lagune  [neck damaged label]</t>
  </si>
  <si>
    <t>Hermitage [-1cm]</t>
  </si>
  <si>
    <t>Roger Perrin</t>
  </si>
  <si>
    <t>Emmanuel Brochet</t>
  </si>
  <si>
    <t>Champagne Emmanuel Brochet Haut Meuniers</t>
  </si>
  <si>
    <t>Pierre Yves Colin Morey</t>
  </si>
  <si>
    <t>Raveneau</t>
  </si>
  <si>
    <t>Lamy Caillat</t>
  </si>
  <si>
    <t>Chassagne Montrachet Ancegneires</t>
  </si>
  <si>
    <t>Stephane Bernaudeau</t>
  </si>
  <si>
    <t>Leoville Las Cases</t>
  </si>
  <si>
    <t>Vosne Romanee 1er Cru les Petits Monts</t>
  </si>
  <si>
    <t>La Parcelle [1500 btls produced]</t>
  </si>
  <si>
    <t>La Parcelle La Capella [800 btls produced]</t>
  </si>
  <si>
    <t>Pouilly Fuissé</t>
  </si>
  <si>
    <t>Nuits Saint Georges La Petite Charmotte</t>
  </si>
  <si>
    <t>Nuits Saint Georges Aux Allots</t>
  </si>
  <si>
    <t>Nuits Saint Georges 1er Cru Les Bousselots</t>
  </si>
  <si>
    <t>Nuits Saint Georges 1er Cru Aux Thorey</t>
  </si>
  <si>
    <t>Nuits Saint Georges Aux Saints Juliens</t>
  </si>
  <si>
    <t>Nuits Saint Georges Aux Saints Jacques</t>
  </si>
  <si>
    <t>Hermitage La Chapelle</t>
  </si>
  <si>
    <t>Mouton Rothschild [Neck - slightly damaged label]</t>
  </si>
  <si>
    <t>Hautes Cornieres</t>
  </si>
  <si>
    <t>Jean Pierre Mugneret</t>
  </si>
  <si>
    <t>Domaine de la Vialle</t>
  </si>
  <si>
    <t>Patriarche</t>
  </si>
  <si>
    <t>Moillard Grivot</t>
  </si>
  <si>
    <t>Simonet Febvre</t>
  </si>
  <si>
    <t>Pierre Bourree</t>
  </si>
  <si>
    <t>Olga Raffault</t>
  </si>
  <si>
    <t>Angelus [top shoulder slightly damaged label]</t>
  </si>
  <si>
    <t>Beaumont [very top shoulder]</t>
  </si>
  <si>
    <t>Bourgueneuf [top shoulder]</t>
  </si>
  <si>
    <t>Brane Cantenac [top shoulder]</t>
  </si>
  <si>
    <t>Chateau des Tours [very top shoulder]</t>
  </si>
  <si>
    <t>De Roques [top shoulder]</t>
  </si>
  <si>
    <t>De Roques [top shoulder soiled label]</t>
  </si>
  <si>
    <t>Dutruch Grand Poujeaux  [neck to very top shoulder]</t>
  </si>
  <si>
    <t>Fourcas du pre [very top shoulder]</t>
  </si>
  <si>
    <t>Haut Bages Averous [neck]</t>
  </si>
  <si>
    <t>La Louviere [neck]</t>
  </si>
  <si>
    <t>Labegorce-zede [neck]</t>
  </si>
  <si>
    <t>Larose-Tintaudon [neck]</t>
  </si>
  <si>
    <t>Le Sartre [neck]</t>
  </si>
  <si>
    <t>Margaux [neck]</t>
  </si>
  <si>
    <t>Matras [high shoulder slightly soiled label]</t>
  </si>
  <si>
    <t>Montrose [neck slightly soiled label]</t>
  </si>
  <si>
    <t>Montrose [top shoulder slightly soiled label]</t>
  </si>
  <si>
    <t>Palmier [neck to very top shoulder slightly soiled label]</t>
  </si>
  <si>
    <t>Puy Blanquet [top shoulder]</t>
  </si>
  <si>
    <t>Puy Blanquet [mid shoulder]</t>
  </si>
  <si>
    <t>Richeterre [top shoulder]</t>
  </si>
  <si>
    <t>Soudars [neck]</t>
  </si>
  <si>
    <t>Tayac Prestige [low shoulder]</t>
  </si>
  <si>
    <t>Yveline [mid shoulder]</t>
  </si>
  <si>
    <t>Union Vinicole des proprietaires</t>
  </si>
  <si>
    <t>Georges de St-Arnaud</t>
  </si>
  <si>
    <t>Laurent Gauthier</t>
  </si>
  <si>
    <t xml:space="preserve">Grivelet </t>
  </si>
  <si>
    <t>Henry de Boileau</t>
  </si>
  <si>
    <t>Marechal</t>
  </si>
  <si>
    <t>Michel Lahaye</t>
  </si>
  <si>
    <t>Moillard</t>
  </si>
  <si>
    <t>Chambolle Musigny [-3,5cm]</t>
  </si>
  <si>
    <t>Clos Vougeot Grand Cru [-10cm]</t>
  </si>
  <si>
    <t>Vosne Romanee [-6cm]</t>
  </si>
  <si>
    <t>Mercurey  [-2,5cm]</t>
  </si>
  <si>
    <t>Nuits Saint Georges [-2,5cm sold in lot]</t>
  </si>
  <si>
    <t>Pernand Vergelesses les Vergelesses [-5cm]</t>
  </si>
  <si>
    <t>Volnay [-3cm]</t>
  </si>
  <si>
    <t>Volnay [-2cm slightly damaged label]</t>
  </si>
  <si>
    <t>Santenay Comme [-2cm slightly damaged label]</t>
  </si>
  <si>
    <t>Santenay Comme [-2cm]</t>
  </si>
  <si>
    <t>Santenay Gravière [-1,5cm]</t>
  </si>
  <si>
    <t>Chablis 1er Cru Montee de Tonnerre [-2,5cm]</t>
  </si>
  <si>
    <t>Chablis 1er Cru Montee de Tonnerre [-3cm damaged label]</t>
  </si>
  <si>
    <t>Volnay [-5cm]</t>
  </si>
  <si>
    <t>Volnay [-7cm]</t>
  </si>
  <si>
    <t>Volnay [-10cm]</t>
  </si>
  <si>
    <t>Volnay [-8cm damaged label]</t>
  </si>
  <si>
    <t>Chateauneuf du Pape [-1,5cm soiled label]</t>
  </si>
  <si>
    <t>Saint Prefert</t>
  </si>
  <si>
    <t>Chateauneuf du Pape [-3cm slightly soiled label]</t>
  </si>
  <si>
    <t>Montrose [very top shoulder slightly soiled label]</t>
  </si>
  <si>
    <t>Sold in a lot</t>
  </si>
  <si>
    <t>Bouchard Aine</t>
  </si>
  <si>
    <t>Bourgogne cuvee Marguerite [-5/7cm damaged label sold in lot]</t>
  </si>
  <si>
    <t>Graves Leognan</t>
  </si>
  <si>
    <t>Champagne Heri Hodie [Solera of Pinot Meunier]</t>
  </si>
  <si>
    <t>Roger Coulon</t>
  </si>
  <si>
    <t>Chinon Les Petites Roches</t>
  </si>
  <si>
    <t>Charles Joguet</t>
  </si>
  <si>
    <t>Chinon Clos de la Dioterie</t>
  </si>
  <si>
    <t>Chateauneuf du Pape [-4,5cm slightly damaged label]</t>
  </si>
  <si>
    <t>Larue</t>
  </si>
  <si>
    <t>Saint Aubin 1er Cru les Cortons</t>
  </si>
  <si>
    <t>Saint Aubin 1er Cru Sous Roche Dumay</t>
  </si>
  <si>
    <t>Puligny Montrachet Le Trezin</t>
  </si>
  <si>
    <t>Dauvissat</t>
  </si>
  <si>
    <t>Nicolas Faure</t>
  </si>
  <si>
    <t>Arnaud Ente</t>
  </si>
  <si>
    <t>Boisson Vadot</t>
  </si>
  <si>
    <t>Armand Rousseau</t>
  </si>
  <si>
    <t>Gevrey Chambertin 1er Cru Clos St Jacques</t>
  </si>
  <si>
    <t>Saint Aubin 1er Cru En Remilly</t>
  </si>
  <si>
    <t>Meursault Clos des ambres [back label soiled]</t>
  </si>
  <si>
    <t>Nuits Saint Georges les Herbues</t>
  </si>
  <si>
    <t>Champagne 1er Cru</t>
  </si>
  <si>
    <t>Champagne Emmanuel Brochet Hauts chardonay</t>
  </si>
  <si>
    <t>Saint Aubin</t>
  </si>
  <si>
    <t>Saint Aubin 1er Cru Les Combes</t>
  </si>
  <si>
    <t>Saint Aubin 1er Cru les Murgers dents de Chien</t>
  </si>
  <si>
    <t>Chateauneuf du Pape blanc [-2cm sold in lot]</t>
  </si>
  <si>
    <t>Puligny Montrachet 1er Cru les Pucelles [-5cm]</t>
  </si>
  <si>
    <t>Puligny Montrachet 1er Cru les Pucelles [-6cm]</t>
  </si>
  <si>
    <t>Domaine de l'Eglise [high shoulder]</t>
  </si>
  <si>
    <t>Talbot [top shoulder soiled label]</t>
  </si>
  <si>
    <t>Gruaud Larose [top shoulder]</t>
  </si>
  <si>
    <t>Pedro Lopez</t>
  </si>
  <si>
    <t>Port colheita</t>
  </si>
  <si>
    <t>Port vintage</t>
  </si>
  <si>
    <t>Vieux Chateau Certan [very top shoulders]</t>
  </si>
  <si>
    <t>La Conseillante [very top shoulders]</t>
  </si>
  <si>
    <t>Languedoc Roussillon</t>
  </si>
  <si>
    <t>Simon Bize</t>
  </si>
  <si>
    <t>Evangile [neck no label vintage on cork]</t>
  </si>
  <si>
    <t>Chablis</t>
  </si>
  <si>
    <t>Gevrey Chambertin 1er Cru Cherbaudes</t>
  </si>
  <si>
    <t>Gevrey Chambertin 1er Cru Combe aux Moines</t>
  </si>
  <si>
    <t>Morey Saint Denis Clos Solon</t>
  </si>
  <si>
    <t>Fourrier</t>
  </si>
  <si>
    <t>50'</t>
  </si>
  <si>
    <t>Chateau de Meursault</t>
  </si>
  <si>
    <t>Maillard</t>
  </si>
  <si>
    <t>Bruck</t>
  </si>
  <si>
    <t>Guy Perez</t>
  </si>
  <si>
    <t>Mazilly</t>
  </si>
  <si>
    <t>Juviniere</t>
  </si>
  <si>
    <t>Yquem [top shoulders slightly damaged label]</t>
  </si>
  <si>
    <t>Canon [neck]</t>
  </si>
  <si>
    <t>Cartier [neck]</t>
  </si>
  <si>
    <t>La Dominique [neck to very top shoulder]</t>
  </si>
  <si>
    <t>Latour [neck]</t>
  </si>
  <si>
    <t>Angelus [very top shoulder]</t>
  </si>
  <si>
    <t>Beychevelle [neck]</t>
  </si>
  <si>
    <t>Calon [neck]</t>
  </si>
  <si>
    <t>Cantemerle [neck]</t>
  </si>
  <si>
    <t>Cap de Mourlin [neck to very top shoulder]</t>
  </si>
  <si>
    <t>Leoville Barton [neck]</t>
  </si>
  <si>
    <t>Malescot Saint Exupery [neck]</t>
  </si>
  <si>
    <t>Mouton Baronne Philippe [neck to very top shoulder]</t>
  </si>
  <si>
    <t>Talbot [neck]</t>
  </si>
  <si>
    <t>Troplong Mondot [neck to very top shoulder]</t>
  </si>
  <si>
    <t>Chambolle Musigny [-4cm]</t>
  </si>
  <si>
    <t>Savigny du domaine [-2cm]</t>
  </si>
  <si>
    <t>Savigny du domaine [-3cm]</t>
  </si>
  <si>
    <t>Chorey les Beaune [-1,5cm]</t>
  </si>
  <si>
    <t>Clos-Vougeot [-3cm slightly damaged label- 1btl no vintage label sold in lot]</t>
  </si>
  <si>
    <t>Gevrey Chambertin [-3,5cm]</t>
  </si>
  <si>
    <t>Nuits Saint Georges [-5cm]</t>
  </si>
  <si>
    <t>Nuits Saint Georges [-7cm]</t>
  </si>
  <si>
    <t>Bellile Mondotte [very top shoulder damaged label]</t>
  </si>
  <si>
    <t>Bellile Mondotte [Low shoulder damaged label]</t>
  </si>
  <si>
    <t>Beaune 1er Cru [-1 to -2cm]</t>
  </si>
  <si>
    <t>Total</t>
  </si>
  <si>
    <t>Chablis 1er Cru Fourchaume</t>
  </si>
  <si>
    <t>Cote Rotie lieux dits assortiment [price for 5btls]</t>
  </si>
  <si>
    <t>Chinon [-4cm]</t>
  </si>
  <si>
    <t>Beaune 1er Cru les Champs Pimonts [-1,5cm damaged label sold in lot]</t>
  </si>
  <si>
    <t>Beaune 1er Cru les Champs Pimonts [-1cm to -3cm sligthly damaged label]</t>
  </si>
  <si>
    <t>Bourgogne [-1cm]</t>
  </si>
  <si>
    <t>Meursault Meix Chavaux [-0,5cm]</t>
  </si>
  <si>
    <t>Vosne Romanee [-4cm]</t>
  </si>
  <si>
    <t>Montus</t>
  </si>
  <si>
    <t>Montus Madiran [neck]</t>
  </si>
  <si>
    <t>Des Maures  [neck]</t>
  </si>
  <si>
    <t>Les Ormes Sorbets  [neck]</t>
  </si>
  <si>
    <t>Arnoux Pere &amp; fils</t>
  </si>
  <si>
    <t>Savigny les Beaune</t>
  </si>
  <si>
    <t>Beaune 1er Cru les Cent Vignes</t>
  </si>
  <si>
    <t>Savigny les Beaune 1er Cru Les Vergelesses</t>
  </si>
  <si>
    <t>Beaune 1er Cru les Teurons blanc</t>
  </si>
  <si>
    <t>Chorey les Beaune blanc</t>
  </si>
  <si>
    <t>Pernand Vergelesses les Combottes blanc</t>
  </si>
  <si>
    <t>Savigny les Beaune les Picotins blanc</t>
  </si>
  <si>
    <t>Martinho</t>
  </si>
  <si>
    <t>Grands Sillons Gabachot [neck]</t>
  </si>
  <si>
    <t>Vouvray Le Haut Lieu</t>
  </si>
  <si>
    <t>Clos du Clocher [very top shoulders]</t>
  </si>
  <si>
    <t>Clos du Clocher [top shoulders]</t>
  </si>
  <si>
    <t>Clos du Clocher [mid shoulders]</t>
  </si>
  <si>
    <t>negoce bottling</t>
  </si>
  <si>
    <t>Mouton Rothschild [fallen cork]</t>
  </si>
  <si>
    <t>Saint Joseph Luc [max 12 btls]</t>
  </si>
  <si>
    <t xml:space="preserve">Grand Village  </t>
  </si>
  <si>
    <t>Sancerre Les Baronnes</t>
  </si>
  <si>
    <t>Germany</t>
  </si>
  <si>
    <t>Zeltinger Himmelreich Riesling Auslese</t>
  </si>
  <si>
    <t>Selbach Oster</t>
  </si>
  <si>
    <t>Rayas Chateau des Tours</t>
  </si>
  <si>
    <t>De Sales</t>
  </si>
  <si>
    <t>Foreau</t>
  </si>
  <si>
    <t>Vouvray Goutte d'Or</t>
  </si>
  <si>
    <t>Vouvray Goutte d'Or [slightly damaged label]</t>
  </si>
  <si>
    <t>Pierre Gonon</t>
  </si>
  <si>
    <t>Clos Fourtet [very top shoulders]</t>
  </si>
  <si>
    <t>Marbuzet [mid shoulder slightly damaged label]</t>
  </si>
  <si>
    <t xml:space="preserve">Bordas </t>
  </si>
  <si>
    <t>60' ?</t>
  </si>
  <si>
    <t>Corton Charlemagne Grand Cru [-7cm]</t>
  </si>
  <si>
    <t>Sancerre Grande Reserve</t>
  </si>
  <si>
    <t>Clos Vougeot Grand Cru</t>
  </si>
  <si>
    <t>Vosne Romanee 1er Cru aux Brulees</t>
  </si>
  <si>
    <t>Vosne Romanee 1er Cru les Chaumes</t>
  </si>
  <si>
    <t>Vosne Romanee 1er Cru les Chaumes Magnum</t>
  </si>
  <si>
    <t>Magnum</t>
  </si>
  <si>
    <t>Ex Vat</t>
  </si>
  <si>
    <t>Vat Incl</t>
  </si>
  <si>
    <t>Meursault 1er Cru Genevrieres</t>
  </si>
  <si>
    <t>Clos de Loyse Blanc</t>
  </si>
  <si>
    <t>Tour des Gendres cuvée Conti blanc</t>
  </si>
  <si>
    <t>La Tour Blanche [high shoulder] blanc</t>
  </si>
  <si>
    <t>Virgule Marsanne-Roussane blanc</t>
  </si>
  <si>
    <t>IGP Collines Rhodaniennes Coquet viognier blanc</t>
  </si>
  <si>
    <t>Hermitage Mure de Larnage blanc [1+1 no vintage label sold in lot]</t>
  </si>
  <si>
    <t>Argile rouge</t>
  </si>
  <si>
    <t>Les Onglés blanc</t>
  </si>
  <si>
    <t>Les Terres Blanches blanc</t>
  </si>
  <si>
    <t>Tradition blanc</t>
  </si>
  <si>
    <t>Tradition rouge</t>
  </si>
  <si>
    <t>Persia blanc</t>
  </si>
  <si>
    <t>Persia [90% Syrah - 10% Mourvedre]</t>
  </si>
  <si>
    <t>Il etait une fois [80% Grenache from 1938, 10% Mourvèdre, 10% Syrah]</t>
  </si>
  <si>
    <t>Divergente [100% Syrah from 1955]</t>
  </si>
  <si>
    <t>Durand Perron</t>
  </si>
  <si>
    <t>  Syrah Leone</t>
  </si>
  <si>
    <t>  Clos des Cistes</t>
  </si>
  <si>
    <t> Marlène n°3</t>
  </si>
  <si>
    <t>Clos Raphael</t>
  </si>
  <si>
    <t>Syrah</t>
  </si>
  <si>
    <t>Pinot Noir</t>
  </si>
  <si>
    <t>Pierre Delize</t>
  </si>
  <si>
    <t>Puligny Montrachet 1er Cru Clavoillon</t>
  </si>
  <si>
    <t>Leroy</t>
  </si>
  <si>
    <t>Chablis 1er Cru Butteaux</t>
  </si>
  <si>
    <t xml:space="preserve">Chorey les Beaune  </t>
  </si>
  <si>
    <t>Romanee Saint Vivant</t>
  </si>
  <si>
    <t>Domaine de la Romanee Conti</t>
  </si>
  <si>
    <t>Bourgogne Rouge</t>
  </si>
  <si>
    <t>La Gorce cuvee Pretexte</t>
  </si>
  <si>
    <t>Mouton Rothschild</t>
  </si>
  <si>
    <t>Lafite Rothschild</t>
  </si>
  <si>
    <t>Haut Brion</t>
  </si>
  <si>
    <t>Cotes du Rhone Village Inopia</t>
  </si>
  <si>
    <t>Chateauneuf du Pape Omnia</t>
  </si>
  <si>
    <t>La Remise</t>
  </si>
  <si>
    <t>Tavel La Plume du Peintre</t>
  </si>
  <si>
    <t>Tavel La Reine des Bois</t>
  </si>
  <si>
    <t>Fonroque</t>
  </si>
  <si>
    <t>Cos d'Estournel</t>
  </si>
  <si>
    <t>Durfort Vivens</t>
  </si>
  <si>
    <t>Cos d'Estournel 6l</t>
  </si>
  <si>
    <t>Bellegrave</t>
  </si>
  <si>
    <t>Morey Saint Denis 1er Cru Clos de la Bussiere</t>
  </si>
  <si>
    <t>Hautes cotes de Beaune [-4cm]</t>
  </si>
  <si>
    <t>Gros Caillou [very top to top shoulders]</t>
  </si>
  <si>
    <t>Champagne Terres Froides [blanc de blancs] Magnum</t>
  </si>
  <si>
    <t>Domaine de Marie Blanc</t>
  </si>
  <si>
    <t>Corton Clos Rognet Grand Cru</t>
  </si>
  <si>
    <t>Bourgogne Aligote</t>
  </si>
  <si>
    <t>La commanderie Magnum [very top shoulder]</t>
  </si>
  <si>
    <t>Palmer Magnum [top shoulder]</t>
  </si>
  <si>
    <t>Pech redon Magnum [neck]</t>
  </si>
  <si>
    <t>Gewurztraminer VT 0.5l</t>
  </si>
  <si>
    <t>Syrah Rocca IGP [future appellation Vitis Vienna]</t>
  </si>
  <si>
    <t>Champagne Les Empreintes</t>
  </si>
  <si>
    <t xml:space="preserve">Savigny les Beaune 1er Cru les Lavieres </t>
  </si>
  <si>
    <t>Bourgogne Aligote Bouzeron</t>
  </si>
  <si>
    <t>Bourgogne blanc les Clous Aimé</t>
  </si>
  <si>
    <t>Rully Les Saint Jacques blanc</t>
  </si>
  <si>
    <t>Rully 1er Cru Gresigny blanc</t>
  </si>
  <si>
    <t>Bourgogne rouge La Fortune</t>
  </si>
  <si>
    <t>Petit Domaine Dole</t>
  </si>
  <si>
    <t>Jacques Carillon</t>
  </si>
  <si>
    <t>Puligny Montrachet 1er Cru Les Perrières</t>
  </si>
  <si>
    <t>Puligny Montrachet 1er Cru Les Champ Canet</t>
  </si>
  <si>
    <t>Saint Joseph Gabriel</t>
  </si>
  <si>
    <t>Nans Perrier</t>
  </si>
  <si>
    <t>Saint Joseph Colonjon</t>
  </si>
  <si>
    <t>Belgrave Medoc [very top shoulder]</t>
  </si>
  <si>
    <t>Beychevelle [top shoulder]</t>
  </si>
  <si>
    <t>Beychevelle [high shoulder]</t>
  </si>
  <si>
    <t>Chasse Spleen [very top shoulder]</t>
  </si>
  <si>
    <t>Cheval blanc [ top shoulder]</t>
  </si>
  <si>
    <t>Cote Mauvezin Badotte [very top shoulder]</t>
  </si>
  <si>
    <t>Coufran [very top shoulder]</t>
  </si>
  <si>
    <t>Croizet Bages [neck]</t>
  </si>
  <si>
    <t>Croque Michotte [very top shoulder]</t>
  </si>
  <si>
    <t>Gloria [very top shoulder]</t>
  </si>
  <si>
    <t>Haut bailly [neck]</t>
  </si>
  <si>
    <t>Houissant [top shoulder]</t>
  </si>
  <si>
    <t>Leoville Poyferre [very top shoulder slightly soiled label]</t>
  </si>
  <si>
    <t>Lynch Bages [top shoulder]</t>
  </si>
  <si>
    <t>Nenin [very top shoulder]</t>
  </si>
  <si>
    <t>Olivier [-5/7cm]</t>
  </si>
  <si>
    <t>Phelan Segur [very top shoulder]</t>
  </si>
  <si>
    <t>Phelan Segur [neck]</t>
  </si>
  <si>
    <t>Rauzan Gassies [very top shoulder]</t>
  </si>
  <si>
    <t>Siaurac [very top shoulder slightly soiled label]</t>
  </si>
  <si>
    <t>Grand Puy Ducasse [top shoulder]</t>
  </si>
  <si>
    <t>Kirwan [very top shoulder]</t>
  </si>
  <si>
    <t>Duhart Milon Rothchild [very top shoulder]</t>
  </si>
  <si>
    <t>Duhart Milon Rothchild [top shoulder]</t>
  </si>
  <si>
    <t>Lafite Rothchild [very top shoulder]</t>
  </si>
  <si>
    <t>Lafite Rothchild [top shoulder]</t>
  </si>
  <si>
    <t>Pierre &amp; Yves Soulez / Chateau de Chamboureau</t>
  </si>
  <si>
    <t>Savennière Roche aux Moines Les Blanchards blanc [-2cm]</t>
  </si>
  <si>
    <t>Beaune les Mariages</t>
  </si>
  <si>
    <t>Champagne Krug 171eme edition</t>
  </si>
  <si>
    <t>Laurent Mouton</t>
  </si>
  <si>
    <t>Givry</t>
  </si>
  <si>
    <t>Givry 1er Cru Grande Berge</t>
  </si>
  <si>
    <t>Givry Excellence blanc</t>
  </si>
  <si>
    <t>Bel Air marquis d’Aligre [top shoulders]</t>
  </si>
  <si>
    <t>Beychevelle [very top shoulders soiled label]</t>
  </si>
  <si>
    <t>Branaire [very top shoulders]</t>
  </si>
  <si>
    <t>Brane Cantenac [top shoulders]</t>
  </si>
  <si>
    <t>Duhart Milon Rotschild [very top shoulders slightly damaged label]</t>
  </si>
  <si>
    <t>Duhart Milon Rotschild [high shoulders]</t>
  </si>
  <si>
    <t>Fines Roches</t>
  </si>
  <si>
    <t>Gloria [very top shoulders]</t>
  </si>
  <si>
    <t>Gloria [very top shoulders damaged capsule]</t>
  </si>
  <si>
    <t>Gloria [top shoulders soiled label]</t>
  </si>
  <si>
    <t>Houissant [very top shoulder]</t>
  </si>
  <si>
    <t>Houissant [high shoulder]</t>
  </si>
  <si>
    <t>Junayme [neck]</t>
  </si>
  <si>
    <t>Lagrange [neck]</t>
  </si>
  <si>
    <t>Lescure [neck]</t>
  </si>
  <si>
    <t>Montrose [top shoulder]</t>
  </si>
  <si>
    <t>Mouton Rothschild [top shoulder]</t>
  </si>
  <si>
    <t>Mouton Rothschild [high shoulder]</t>
  </si>
  <si>
    <t>Nenin [top shoulder]</t>
  </si>
  <si>
    <t>Phelan Segur [neck soiled label]</t>
  </si>
  <si>
    <t>Phelan Segur [high shoulder]</t>
  </si>
  <si>
    <t>Phelan Segur [top shoulder]</t>
  </si>
  <si>
    <t>Pichon Comtesse [very top shoulders]</t>
  </si>
  <si>
    <t>Pontet Canet [very top shoulders slightly soiled label]</t>
  </si>
  <si>
    <t>Rauzan Gassies [high shoulder slightly damaged label]</t>
  </si>
  <si>
    <t>Aloxe Corton [2-cm]</t>
  </si>
  <si>
    <t>Ausone [neck]</t>
  </si>
  <si>
    <t>Ausone [neck slightly damaged label]</t>
  </si>
  <si>
    <t>Bonnet [mid shoulder]</t>
  </si>
  <si>
    <t>Cahors</t>
  </si>
  <si>
    <t xml:space="preserve"> Krug</t>
  </si>
  <si>
    <t>Croix de Gay [high shoulder]</t>
  </si>
  <si>
    <t xml:space="preserve"> Altenberg de Bergheim Riesling [-1cm]</t>
  </si>
  <si>
    <t xml:space="preserve"> Altenberg de Bergheim Pinot Gris [-1cm]</t>
  </si>
  <si>
    <t xml:space="preserve"> Mambourg [-1cm]</t>
  </si>
  <si>
    <t>Domaine de Chevalier [neck]</t>
  </si>
  <si>
    <t>Graves de Blanquet [top shoulder]</t>
  </si>
  <si>
    <t>Haut Brion [-1,5cm]</t>
  </si>
  <si>
    <t>La Conseillante [neck]</t>
  </si>
  <si>
    <t>Leoville Las Cases  [neck]</t>
  </si>
  <si>
    <t>Leoville Las Cases  [very top shoulder slightly damaged label]</t>
  </si>
  <si>
    <t>Domaine du Gaudou [high shoulder]</t>
  </si>
  <si>
    <t>Leoville Las Cases  [neck damaged label]</t>
  </si>
  <si>
    <t>Mas de Daumas Gassac [-1cm]</t>
  </si>
  <si>
    <t>Mas de Daumas Gassac [-0,5cm]</t>
  </si>
  <si>
    <t>Mas de Daumas Gassac</t>
  </si>
  <si>
    <t>Mission Haut Brion [very top shoulders]</t>
  </si>
  <si>
    <t>Madiran</t>
  </si>
  <si>
    <t>Montus Prestige [neck]</t>
  </si>
  <si>
    <t>Pavie [very top shoulders slightly soiled label]</t>
  </si>
  <si>
    <t>Pavie [neck slightly soiled label]</t>
  </si>
  <si>
    <t>Pichon Comtesse [very top shoulders stained label]</t>
  </si>
  <si>
    <t>Plagnac [very top shoulders]</t>
  </si>
  <si>
    <t>de Montille</t>
  </si>
  <si>
    <t>Pommard Pezerolles  [-0,5cm]</t>
  </si>
  <si>
    <t>Trotanoy [very top shoulder]</t>
  </si>
  <si>
    <t>Vieux Chateau Certan [neck]</t>
  </si>
  <si>
    <t xml:space="preserve"> Clos Windsbuhl Pinot Gris [-0,5cm]</t>
  </si>
  <si>
    <t>Beychevelle [very top shoulders slightly soiled label]</t>
  </si>
  <si>
    <t>Fonroque [neck very top shoulder]</t>
  </si>
  <si>
    <t xml:space="preserve">Coulee de Serrant </t>
  </si>
  <si>
    <t>Belgrave [very top shoulders slightly soiled label]</t>
  </si>
  <si>
    <t>Kirwan [very top shoulder no capsule]</t>
  </si>
  <si>
    <t>Kirwan [high shoulder no capsule]</t>
  </si>
  <si>
    <t>Chablis Grand Cru Vaudesir  [-1cm]</t>
  </si>
  <si>
    <t>Domaine de Chevalier blanc [neck very damaged label]</t>
  </si>
  <si>
    <t>Margaux [neck soiled label]</t>
  </si>
  <si>
    <t>Laville Haut Brion blanc [neck very damaged label]</t>
  </si>
  <si>
    <t>Savenieres coulee de Serrant [-2cm]</t>
  </si>
  <si>
    <t>Savenieres Coulee de Serrant [-2cm damaged label]</t>
  </si>
  <si>
    <t>Chateauneuf du Pape La Bernardine Grande Cuvee n° 179 blanc [-2cm]</t>
  </si>
  <si>
    <t>Champagne Krug Brut Vintage [slightly damaged label]</t>
  </si>
  <si>
    <t>Carbonnieux blanc</t>
  </si>
  <si>
    <t>Couhins Lurton blanc</t>
  </si>
  <si>
    <t>Hermitage Mure de Larnage  [-0,5cm]</t>
  </si>
  <si>
    <t>Hermitage Mure de Larnage  [-1cm]</t>
  </si>
  <si>
    <t>Corton Bressandes Grand Cru</t>
  </si>
  <si>
    <t xml:space="preserve">Haut Bages Liberal  </t>
  </si>
  <si>
    <t>Chant d'Eole</t>
  </si>
  <si>
    <t>Chant d'Eole brut blanc de blancs</t>
  </si>
  <si>
    <t>Rully blanc</t>
  </si>
  <si>
    <t>Dureuil Janthial</t>
  </si>
  <si>
    <t>Rully Rouge</t>
  </si>
  <si>
    <t>Cathiard</t>
  </si>
  <si>
    <t>Chambolle Musigny Clos de l'Orme</t>
  </si>
  <si>
    <t>Pierre Paillard</t>
  </si>
  <si>
    <t>Champagne Grande Recolte Grand Cru Extra Brut</t>
  </si>
  <si>
    <t>Manteau Riviere</t>
  </si>
  <si>
    <t>Champagne Old School (14 ans sur lattes!!!)</t>
  </si>
  <si>
    <t>Penet Chardonnay</t>
  </si>
  <si>
    <t>Champagne  Les Fervins Grand Cru Extra Brut</t>
  </si>
  <si>
    <t>Sassicaia</t>
  </si>
  <si>
    <t>Tenuta san Guido</t>
  </si>
  <si>
    <t>Cote de Brouilly Zaccharie</t>
  </si>
  <si>
    <t>Château Thivin</t>
  </si>
  <si>
    <t>Côte d'Auxerre La Ronce</t>
  </si>
  <si>
    <t>Velloso &amp; Tait</t>
  </si>
  <si>
    <t>Port Late Bottled Vintage</t>
  </si>
  <si>
    <t>Givry Pied de Chaume</t>
  </si>
  <si>
    <t>Givry 1er Cru Bois Gauthiers</t>
  </si>
  <si>
    <t>Vougeot blanc</t>
  </si>
  <si>
    <t>Louis Claude Desvignes</t>
  </si>
  <si>
    <t>Morgon Javernieres les Impenitents</t>
  </si>
  <si>
    <t>Crozes Hermitage La Guiraude</t>
  </si>
  <si>
    <t>Champagne Solera [1997-2016 -50% Chardonnay - 50% Pinot Noir]</t>
  </si>
  <si>
    <t>Monthelie 1er Cru les Duresses</t>
  </si>
  <si>
    <t>Jean Tardy</t>
  </si>
  <si>
    <t>Clos Vougeot Grand Maupertuis Grand Cru</t>
  </si>
  <si>
    <t>Batard Montrachet Grand Cru</t>
  </si>
  <si>
    <t>Thomas Morey</t>
  </si>
  <si>
    <t>Chassagne Montrachet 1er Cru Chenevottes</t>
  </si>
  <si>
    <t xml:space="preserve">Aloxe Corton  </t>
  </si>
  <si>
    <t>Clape</t>
  </si>
  <si>
    <t>Cornas</t>
  </si>
  <si>
    <t>Sarget de Gruaud Larose</t>
  </si>
  <si>
    <t>Vieux Chateau Certan</t>
  </si>
  <si>
    <t>Calon Segur [mid shoulders]</t>
  </si>
  <si>
    <t>Tour Leognan [neck]</t>
  </si>
  <si>
    <t>Tour Leognan [very top shoulder]</t>
  </si>
  <si>
    <t>Tour Figeac [mid shoulder]</t>
  </si>
  <si>
    <t>Mas de Daumas Gassac [-0,5cm soiled label]</t>
  </si>
  <si>
    <t>Amethyste</t>
  </si>
  <si>
    <t xml:space="preserve">Domaine de Marie Rosé </t>
  </si>
  <si>
    <t>Domaine de Marie Rouge</t>
  </si>
  <si>
    <t>Champagne Krug 171eme edition OC1</t>
  </si>
  <si>
    <t>Switzerland</t>
  </si>
  <si>
    <t>BOURGOGNE</t>
  </si>
  <si>
    <t>BORDEAUX</t>
  </si>
  <si>
    <t>RHONE</t>
  </si>
  <si>
    <t>Château / Domaine</t>
  </si>
  <si>
    <t>OTHER APPELLATIONS</t>
  </si>
  <si>
    <t>CHAMPAGNE</t>
  </si>
  <si>
    <t>≤ 30€</t>
  </si>
  <si>
    <t>≥ 250€</t>
  </si>
  <si>
    <t>Cotes de Francs</t>
  </si>
  <si>
    <t>Premières Cotes de Bordeaux</t>
  </si>
  <si>
    <t>Rigal Cuvee Merlot fût de chêne</t>
  </si>
  <si>
    <t>Lynch Bages [Barriere bottling- Neck]</t>
  </si>
  <si>
    <t>Lynch Bages [Barriere bottling - top shoulders]</t>
  </si>
  <si>
    <t>Chevalier Montrachet Grand Cru</t>
  </si>
  <si>
    <t>Chateauneuf du Pape la Reine des Bois [-1cm slightly soiled label]</t>
  </si>
  <si>
    <t>Chateauneuf du Pape Reserve</t>
  </si>
  <si>
    <t>Pegau</t>
  </si>
  <si>
    <t>Beaune 1er Cru Vigne de l'Enfant Jesus Magnum</t>
  </si>
  <si>
    <t>Beaune 1er Cru Montrevenots [-2cm]</t>
  </si>
  <si>
    <t>Cote de Nuits villages Aux Clous Virey</t>
  </si>
  <si>
    <t>Cote de Nuits villages Bonnemaines</t>
  </si>
  <si>
    <t>Cote de Nuits villages Croix Violettes</t>
  </si>
  <si>
    <t>Cote de Nuits Villages Croix Violettes</t>
  </si>
  <si>
    <t>Cote de Beaune La Grande Chatelaine [-2.5cm]</t>
  </si>
  <si>
    <t>Marc Morey</t>
  </si>
  <si>
    <t>Cote de Nuits Villages La Combe Assole</t>
  </si>
  <si>
    <t>Richard Angonin</t>
  </si>
  <si>
    <t>Givry 1er Cru Pied du Clou</t>
  </si>
  <si>
    <t>Grand Pontet</t>
  </si>
  <si>
    <t>Maucaillou</t>
  </si>
  <si>
    <t>Labergorce Zede</t>
  </si>
  <si>
    <t>Larcis Ducasse</t>
  </si>
  <si>
    <t>Lirac Reine des Bois [-2cm]</t>
  </si>
  <si>
    <t>Giscours [very top shoulders]</t>
  </si>
  <si>
    <t>Leoville Las Cases [very top shoulders]</t>
  </si>
  <si>
    <t>Leoville Las Cases [high shoulders]</t>
  </si>
  <si>
    <t>Mouton Rothschild Magnum [very top shoulders - slightly soiled label]</t>
  </si>
  <si>
    <t>Bel Air</t>
  </si>
  <si>
    <t>Pouilly Fuissé Pentacrine</t>
  </si>
  <si>
    <t>Pouilly Fuissé Ampelopsis</t>
  </si>
  <si>
    <t>Lemoine / Mounir Saouma</t>
  </si>
  <si>
    <t>Nuits Saint Georges 1er Cru Aux Argillas</t>
  </si>
  <si>
    <t>Bourgogne Les Maladieres rouge</t>
  </si>
  <si>
    <t>Meursault 1er Cru Goutte d'Or</t>
  </si>
  <si>
    <t>Charmes Chambertin Grand Cru</t>
  </si>
  <si>
    <t>Dugat Py</t>
  </si>
  <si>
    <t>Masseto</t>
  </si>
  <si>
    <t>Tenuta dell Ornellaia</t>
  </si>
  <si>
    <t>Dujac</t>
  </si>
  <si>
    <t>Chorey les Beaune les Confrelins blanc</t>
  </si>
  <si>
    <t>Dujac Fils &amp; Père</t>
  </si>
  <si>
    <t>Clos de la Roche</t>
  </si>
  <si>
    <t>Morey Saint Denis 1er Cru</t>
  </si>
  <si>
    <t>Mercurey Les Montots</t>
  </si>
  <si>
    <t>Larose Trintaudon [neck]</t>
  </si>
  <si>
    <t>Trotanoy</t>
  </si>
  <si>
    <t>Meursault La Rencontre Blanc</t>
  </si>
  <si>
    <t>Bernard Bonin</t>
  </si>
  <si>
    <t>Meursault 1er Cru Charmes Dessus Blanc</t>
  </si>
  <si>
    <t>Meursault 1er Cru Genevrieres Blanc</t>
  </si>
  <si>
    <t>Meursault Cromin  Blanc</t>
  </si>
  <si>
    <t>Meursault les Tillets Blanc</t>
  </si>
  <si>
    <t>Meursault Limozin Blanc</t>
  </si>
  <si>
    <t>Meursault Vielles Vignes Blanc</t>
  </si>
  <si>
    <t>Puligny Montrachet 1er Cru Folatieres Blanc</t>
  </si>
  <si>
    <t>Chassagne Montrachet 1er Cru Morgeot Blanc</t>
  </si>
  <si>
    <t>Hautes Cotes de Beaune Bellis Perenis Blanc</t>
  </si>
  <si>
    <t>Claire Naudin</t>
  </si>
  <si>
    <t>Hautes Cotes de Nuits Clematis Vitalba Blanc</t>
  </si>
  <si>
    <t>Meursault Blanc</t>
  </si>
  <si>
    <t xml:space="preserve">Clos de la Roche </t>
  </si>
  <si>
    <t>Cocquard Loison Fleurot</t>
  </si>
  <si>
    <t xml:space="preserve">Morey St Denis </t>
  </si>
  <si>
    <t>Meursault 1er Cru Goutte d'Or Blanc</t>
  </si>
  <si>
    <t>Comte Lafon</t>
  </si>
  <si>
    <t>Rully 1er Cru Clos du Chapitre Blanc</t>
  </si>
  <si>
    <t>Meursault 1er Cru Perrieres Blanc</t>
  </si>
  <si>
    <t>Henri Germain</t>
  </si>
  <si>
    <t>Bienvenue Batard Montrachet Blanc</t>
  </si>
  <si>
    <t>JC Bachelet</t>
  </si>
  <si>
    <t>Chassagne Montrachet 1er Cru Blanchot Dessus Blanc</t>
  </si>
  <si>
    <t>Bourgogne Aganippe Blanc</t>
  </si>
  <si>
    <t>Les Horees</t>
  </si>
  <si>
    <t xml:space="preserve">Haute Cote de Beaune </t>
  </si>
  <si>
    <t>Marthe Henry</t>
  </si>
  <si>
    <t>Meursault Genevrieres [-4cm damaged label] Blanc</t>
  </si>
  <si>
    <t>Morey Genelot</t>
  </si>
  <si>
    <t>1973?</t>
  </si>
  <si>
    <t>Meursault Perrieres [-5cm damaged label no vintage] Blanc</t>
  </si>
  <si>
    <t>Corton Charlemagne Blanc</t>
  </si>
  <si>
    <t>Rapet</t>
  </si>
  <si>
    <t>Liqueur de Citron</t>
  </si>
  <si>
    <t>Roulot</t>
  </si>
  <si>
    <t>Liqueur</t>
  </si>
  <si>
    <t xml:space="preserve">Ruchottes Chambertin Clos des Ruchottes </t>
  </si>
  <si>
    <t xml:space="preserve">Champagne Les Nogers </t>
  </si>
  <si>
    <t>Dhondt Grellet</t>
  </si>
  <si>
    <t>Champagne Bulle de Rose premier cru</t>
  </si>
  <si>
    <t>Frederic Savart</t>
  </si>
  <si>
    <t>La Miotee Blanc</t>
  </si>
  <si>
    <t>Morgane Turlier</t>
  </si>
  <si>
    <t>Pangea Blanc</t>
  </si>
  <si>
    <t>Arbois Graviers Blanc</t>
  </si>
  <si>
    <t>Tissot</t>
  </si>
  <si>
    <t>Pech redon Corbieres Magnum [neck]</t>
  </si>
  <si>
    <t>Sablas</t>
  </si>
  <si>
    <t>Cotes du Rhone Tradition</t>
  </si>
  <si>
    <t>Cotes du Rhone Tete d'Etoile [Pinot Noir]</t>
  </si>
  <si>
    <t>Cotes du Rhone Romance [Syrah]</t>
  </si>
  <si>
    <t>Cotes du Rhone</t>
  </si>
  <si>
    <t xml:space="preserve">Cotes du Rhone Blanc    </t>
  </si>
  <si>
    <t>Cotes du Rhône blanc (Viognier)</t>
  </si>
  <si>
    <t>Cotes du Rhône Hurlu Syrah</t>
  </si>
  <si>
    <t>Cotes du Rhone Rouge</t>
  </si>
  <si>
    <t>Hermitage La Chapelle [no label vintage on cork]</t>
  </si>
  <si>
    <t>Du Glana [neck]</t>
  </si>
  <si>
    <t>Lirac Reine des Bois blanc</t>
  </si>
  <si>
    <t>Lirac Reine des Bois Magnum</t>
  </si>
  <si>
    <t>Condrieu Poeme</t>
  </si>
  <si>
    <t>Condrieu</t>
  </si>
  <si>
    <t>Thomas Collardot</t>
  </si>
  <si>
    <t>Bourgogne la Plante des Champs</t>
  </si>
  <si>
    <t>Puligny Montrachet 1er cru les Folatieres</t>
  </si>
  <si>
    <t>Coteaux Bourguignons le Pierrot Rouge</t>
  </si>
  <si>
    <t>Bourgogne Les Petits Poiriers</t>
  </si>
  <si>
    <t>Champagne/mousseux</t>
  </si>
  <si>
    <t>Fonsalette</t>
  </si>
  <si>
    <t>Chassagne Montrachet 1er Cru Grande Montagne</t>
  </si>
  <si>
    <t>Chassagne Montrachet 1er Cru Grandes Ruchottes</t>
  </si>
  <si>
    <t>Bourgueil Vielles Vignes</t>
  </si>
  <si>
    <t>Vernellerie</t>
  </si>
  <si>
    <t>Duhart Milon Rothschild [very top shoulders]</t>
  </si>
  <si>
    <t>Duhart Milon Rothschild [top shoulders]</t>
  </si>
  <si>
    <t>Franc Mayne [very top shoulders]</t>
  </si>
  <si>
    <t>Franc Mayne [top shoulders]</t>
  </si>
  <si>
    <t>Moulin des Carruades Lafite Rothschild [neck/vts]</t>
  </si>
  <si>
    <t>Moulin des Carruades Lafite Rothschild [top shoulders]</t>
  </si>
  <si>
    <t>Puligny Montrachet les Nosroyes</t>
  </si>
  <si>
    <t>Saint Amour En Paradis</t>
  </si>
  <si>
    <t>Chablis Grand Cru Les Clos</t>
  </si>
  <si>
    <t>Lancelot Pienne</t>
  </si>
  <si>
    <t>Champagne Table Ronde Blanc de Blancs</t>
  </si>
  <si>
    <t>Philippe Fourrier</t>
  </si>
  <si>
    <t>Grand Mayne [neck slightly damaged label]</t>
  </si>
  <si>
    <t>Leoville Las Cases [soiled label]</t>
  </si>
  <si>
    <t>Antoine Lienhardt</t>
  </si>
  <si>
    <t>Jean Foillard</t>
  </si>
  <si>
    <t>Morgon</t>
  </si>
  <si>
    <t>Morgon Cote de Py</t>
  </si>
  <si>
    <t>Fleurie</t>
  </si>
  <si>
    <t>Champagne Primitif</t>
  </si>
  <si>
    <t>Pierre Deville</t>
  </si>
  <si>
    <t>Connigis</t>
  </si>
  <si>
    <t>L'Etoile Chardonnay</t>
  </si>
  <si>
    <t>Lacoste Borie [neck]</t>
  </si>
  <si>
    <t xml:space="preserve">Yquem [neck very damaged label] </t>
  </si>
  <si>
    <t>Cote Rotie Rose Pourpre</t>
  </si>
  <si>
    <t>Cotes du Rhone Thalia [Carignan]</t>
  </si>
  <si>
    <t>Huguenot</t>
  </si>
  <si>
    <t>Graham's</t>
  </si>
  <si>
    <t>Port Crusted Quinta dos Malvedos</t>
  </si>
  <si>
    <t>Branaire Ducru negoce [very top shoulders]</t>
  </si>
  <si>
    <t>Branaire Ducru  negoce [top shoulders]</t>
  </si>
  <si>
    <t>Branaire Ducru  negoce [high shoulders]</t>
  </si>
  <si>
    <t>Chateauneuf du Pape negoce [-4cm]</t>
  </si>
  <si>
    <t>Chateauneuf du Pape negoce [-3cm]</t>
  </si>
  <si>
    <t>Cotes de Nuits Villages [probably climat Creole -2cm]</t>
  </si>
  <si>
    <t>Cotes de Nuits Villages [probably climat Creole -3cm]</t>
  </si>
  <si>
    <t>Ponty</t>
  </si>
  <si>
    <t>Gevrey Chambertin [-1,5cm]</t>
  </si>
  <si>
    <t>Gevrey Chambertin [-3cm]</t>
  </si>
  <si>
    <t>Lablue Cérons negoce [top shoulders]</t>
  </si>
  <si>
    <t>le Coteau [neck]</t>
  </si>
  <si>
    <t>Pommard negoce [-3cm]</t>
  </si>
  <si>
    <t>Segur de Cabanac [neck]</t>
  </si>
  <si>
    <t>Vosne Romanee negoce [-3cm]</t>
  </si>
  <si>
    <t>Vosne Romanee negoce [-4cm]</t>
  </si>
  <si>
    <t>Clarke Magnum [neck]</t>
  </si>
  <si>
    <t>Montlabert negoce Barriere [top shoulders]</t>
  </si>
  <si>
    <t>Lafaurie Peyraguey 0.375</t>
  </si>
  <si>
    <t>Cote de Nuits Villages aux Vignottes</t>
  </si>
  <si>
    <t>Cote de Nuits Villages les Essards</t>
  </si>
  <si>
    <t>Connetable Talbot Magnum</t>
  </si>
  <si>
    <t>Doisy Vedrines</t>
  </si>
  <si>
    <t>Domaine Leflaive</t>
  </si>
  <si>
    <t>Puligny Montrachet 1er Cru Combettes blanc</t>
  </si>
  <si>
    <t>Puligny Montrachet 1er Cru Pucelles blanc</t>
  </si>
  <si>
    <t>Chevalier Montrachet Grand Cru blanc</t>
  </si>
  <si>
    <t>Chablis Grand Cru Hommage à Louis</t>
  </si>
  <si>
    <t>Labegorce Zede</t>
  </si>
  <si>
    <t>Fixin Champs des Charmes</t>
  </si>
  <si>
    <t>Chambolle Musigny 1er Cru Les Amoureuses [-6cm]</t>
  </si>
  <si>
    <t>Morey Saint Denis 1er Cru Monts Luisants Blanc</t>
  </si>
  <si>
    <t>Champagne Rosé</t>
  </si>
  <si>
    <t>Champagne Grande Vallée</t>
  </si>
  <si>
    <t>Fruitriere Vinicole d'Arbois</t>
  </si>
  <si>
    <t>Pierre Richard</t>
  </si>
  <si>
    <t>Domaine de Thalabert Croze Hermitage</t>
  </si>
  <si>
    <t>Chablis 1er Cru Montee de Tonnerre</t>
  </si>
  <si>
    <t>Gigondas "Le Gour"</t>
  </si>
  <si>
    <t>Capmartin</t>
  </si>
  <si>
    <t>Madiran l'Instant [100% tannat]</t>
  </si>
  <si>
    <t>Madiran Cuvee du Couvent [100% tannat]</t>
  </si>
  <si>
    <t>Corton baie par baie Magnum</t>
  </si>
  <si>
    <t>Moulin Riche Magnum</t>
  </si>
  <si>
    <t>Bourgogne Aligote les Champs Tions</t>
  </si>
  <si>
    <t>La Chapelle</t>
  </si>
  <si>
    <t>Margaux [very top shoulders]</t>
  </si>
  <si>
    <t>La Fleur Petrus [neck]</t>
  </si>
  <si>
    <t>Mouton Rothschild [high shoulders]</t>
  </si>
  <si>
    <t>Mouton Rothschild [top shoulders]</t>
  </si>
  <si>
    <t>Beaune 1er Cru Bressandes</t>
  </si>
  <si>
    <t>Beaune Longbois blanc</t>
  </si>
  <si>
    <t>Corton Charlemagne blanc</t>
  </si>
  <si>
    <t>Meursault les Tillets blanc</t>
  </si>
  <si>
    <t>Pommard Les Noizons</t>
  </si>
  <si>
    <t>Puligny Montrachet 1er Cru Folatières blanc</t>
  </si>
  <si>
    <t>Puligny Montrachet Les Levrons blanc</t>
  </si>
  <si>
    <t>Saint Aubin 1er Cru Murgers dents de Chien blanc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</si>
</sst>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8"/>
      <name val="Times New Roman"/>
      <family val="1"/>
    </font>
    <font>
      <sz val="12"/>
      <name val="Arial"/>
      <family val="2"/>
    </font>
    <font>
      <b/>
      <sz val="14"/>
      <name val="Times New Roman"/>
      <family val="1"/>
    </font>
    <font>
      <b/>
      <sz val="12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u/>
      <sz val="10"/>
      <color indexed="12"/>
      <name val="Arial"/>
      <family val="2"/>
    </font>
    <font>
      <sz val="12"/>
      <color theme="1"/>
      <name val="Arial"/>
      <family val="2"/>
    </font>
    <font>
      <u/>
      <sz val="11"/>
      <color theme="11"/>
      <name val="Calibri"/>
      <family val="2"/>
      <scheme val="minor"/>
    </font>
    <font>
      <sz val="12"/>
      <color rgb="FF212121"/>
      <name val="Arial"/>
      <family val="2"/>
    </font>
    <font>
      <sz val="8"/>
      <name val="Calibri"/>
      <family val="2"/>
      <scheme val="minor"/>
    </font>
    <font>
      <sz val="11"/>
      <color theme="1"/>
      <name val="Aptos Narrow"/>
      <family val="2"/>
    </font>
    <font>
      <sz val="12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8">
    <xf numFmtId="0" fontId="0" fillId="0" borderId="0"/>
    <xf numFmtId="0" fontId="5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87">
    <xf numFmtId="0" fontId="0" fillId="0" borderId="0" xfId="0"/>
    <xf numFmtId="0" fontId="2" fillId="0" borderId="0" xfId="0" applyFont="1"/>
    <xf numFmtId="49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4" fontId="2" fillId="0" borderId="0" xfId="0" applyNumberFormat="1" applyFont="1" applyAlignment="1">
      <alignment horizontal="center"/>
    </xf>
    <xf numFmtId="14" fontId="2" fillId="0" borderId="0" xfId="0" applyNumberFormat="1" applyFont="1"/>
    <xf numFmtId="0" fontId="2" fillId="2" borderId="0" xfId="0" applyFont="1" applyFill="1"/>
    <xf numFmtId="49" fontId="2" fillId="2" borderId="0" xfId="0" applyNumberFormat="1" applyFont="1" applyFill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4" fontId="4" fillId="2" borderId="2" xfId="0" applyNumberFormat="1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4" fontId="4" fillId="2" borderId="5" xfId="0" applyNumberFormat="1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2" fontId="2" fillId="0" borderId="0" xfId="0" applyNumberFormat="1" applyFont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9" xfId="0" applyFont="1" applyBorder="1" applyAlignment="1">
      <alignment horizontal="center" vertical="justify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4" fontId="2" fillId="0" borderId="5" xfId="0" applyNumberFormat="1" applyFont="1" applyBorder="1" applyAlignment="1">
      <alignment horizontal="center"/>
    </xf>
    <xf numFmtId="0" fontId="2" fillId="0" borderId="8" xfId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4" fontId="0" fillId="0" borderId="2" xfId="0" applyNumberFormat="1" applyBorder="1"/>
    <xf numFmtId="0" fontId="0" fillId="0" borderId="2" xfId="0" applyBorder="1"/>
    <xf numFmtId="0" fontId="0" fillId="0" borderId="3" xfId="0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0" xfId="0" applyFont="1" applyAlignment="1">
      <alignment horizontal="center"/>
    </xf>
    <xf numFmtId="4" fontId="0" fillId="0" borderId="0" xfId="0" applyNumberFormat="1"/>
    <xf numFmtId="0" fontId="0" fillId="0" borderId="9" xfId="0" applyBorder="1" applyAlignment="1">
      <alignment horizontal="center"/>
    </xf>
    <xf numFmtId="0" fontId="6" fillId="0" borderId="0" xfId="0" applyFont="1"/>
    <xf numFmtId="0" fontId="0" fillId="0" borderId="9" xfId="0" applyBorder="1"/>
    <xf numFmtId="49" fontId="0" fillId="0" borderId="0" xfId="0" applyNumberFormat="1" applyAlignment="1">
      <alignment horizontal="center"/>
    </xf>
    <xf numFmtId="0" fontId="7" fillId="0" borderId="4" xfId="2" applyBorder="1" applyAlignment="1" applyProtection="1">
      <alignment horizontal="center"/>
    </xf>
    <xf numFmtId="0" fontId="6" fillId="0" borderId="5" xfId="0" applyFont="1" applyBorder="1" applyAlignment="1">
      <alignment horizontal="center"/>
    </xf>
    <xf numFmtId="0" fontId="6" fillId="0" borderId="5" xfId="0" applyFont="1" applyBorder="1"/>
    <xf numFmtId="4" fontId="0" fillId="0" borderId="5" xfId="0" applyNumberFormat="1" applyBorder="1"/>
    <xf numFmtId="0" fontId="0" fillId="0" borderId="5" xfId="0" applyBorder="1"/>
    <xf numFmtId="0" fontId="0" fillId="0" borderId="6" xfId="0" applyBorder="1"/>
    <xf numFmtId="0" fontId="2" fillId="0" borderId="0" xfId="1" applyFont="1" applyAlignment="1">
      <alignment horizontal="center"/>
    </xf>
    <xf numFmtId="2" fontId="8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8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1" fontId="2" fillId="0" borderId="0" xfId="1" applyNumberFormat="1" applyFont="1" applyAlignment="1">
      <alignment horizontal="center"/>
    </xf>
    <xf numFmtId="2" fontId="2" fillId="0" borderId="5" xfId="0" applyNumberFormat="1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0" fillId="0" borderId="4" xfId="0" applyBorder="1"/>
    <xf numFmtId="0" fontId="0" fillId="0" borderId="1" xfId="0" applyBorder="1" applyAlignment="1">
      <alignment horizontal="center"/>
    </xf>
    <xf numFmtId="0" fontId="0" fillId="0" borderId="8" xfId="0" applyBorder="1" applyAlignment="1">
      <alignment horizontal="center"/>
    </xf>
    <xf numFmtId="4" fontId="2" fillId="0" borderId="9" xfId="0" applyNumberFormat="1" applyFont="1" applyBorder="1" applyAlignment="1">
      <alignment horizontal="center"/>
    </xf>
    <xf numFmtId="0" fontId="4" fillId="2" borderId="4" xfId="0" applyFont="1" applyFill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8" xfId="1" applyFont="1" applyBorder="1" applyAlignment="1">
      <alignment horizontal="center" wrapText="1"/>
    </xf>
    <xf numFmtId="0" fontId="8" fillId="0" borderId="8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6" fillId="0" borderId="8" xfId="0" applyFont="1" applyBorder="1" applyAlignment="1">
      <alignment horizontal="center" wrapText="1"/>
    </xf>
    <xf numFmtId="0" fontId="7" fillId="0" borderId="4" xfId="2" applyBorder="1" applyAlignment="1" applyProtection="1">
      <alignment horizontal="center" wrapText="1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12" fillId="0" borderId="0" xfId="0" applyFont="1"/>
    <xf numFmtId="0" fontId="2" fillId="0" borderId="1" xfId="0" applyFont="1" applyBorder="1" applyAlignment="1">
      <alignment horizontal="center" wrapText="1"/>
    </xf>
    <xf numFmtId="4" fontId="2" fillId="0" borderId="2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2" fontId="0" fillId="0" borderId="0" xfId="0" applyNumberFormat="1"/>
    <xf numFmtId="2" fontId="13" fillId="0" borderId="8" xfId="0" applyNumberFormat="1" applyFont="1" applyBorder="1" applyAlignment="1">
      <alignment horizontal="center"/>
    </xf>
    <xf numFmtId="2" fontId="8" fillId="0" borderId="2" xfId="0" applyNumberFormat="1" applyFont="1" applyBorder="1" applyAlignment="1">
      <alignment horizontal="center"/>
    </xf>
    <xf numFmtId="0" fontId="2" fillId="0" borderId="2" xfId="1" applyFont="1" applyBorder="1" applyAlignment="1">
      <alignment horizontal="center"/>
    </xf>
    <xf numFmtId="2" fontId="2" fillId="0" borderId="2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6" fillId="0" borderId="2" xfId="0" applyFont="1" applyBorder="1" applyAlignment="1">
      <alignment horizontal="center"/>
    </xf>
  </cellXfs>
  <cellStyles count="18"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8" builtinId="9" hidden="1"/>
    <cellStyle name="Followed Hyperlink" xfId="9" builtinId="9" hidden="1"/>
    <cellStyle name="Followed Hyperlink" xfId="10" builtinId="9" hidden="1"/>
    <cellStyle name="Followed Hyperlink" xfId="11" builtinId="9" hidden="1"/>
    <cellStyle name="Followed Hyperlink" xfId="12" builtinId="9" hidden="1"/>
    <cellStyle name="Followed Hyperlink" xfId="13" builtinId="9" hidden="1"/>
    <cellStyle name="Followed Hyperlink" xfId="14" builtinId="9" hidden="1"/>
    <cellStyle name="Followed Hyperlink" xfId="15" builtinId="9" hidden="1"/>
    <cellStyle name="Followed Hyperlink" xfId="16" builtinId="9" hidden="1"/>
    <cellStyle name="Followed Hyperlink" xfId="17" builtinId="9" hidden="1"/>
    <cellStyle name="Hyperlink" xfId="2" builtinId="8"/>
    <cellStyle name="Normal" xfId="0" builtinId="0"/>
    <cellStyle name="Normal 2" xfId="1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561975</xdr:colOff>
      <xdr:row>0</xdr:row>
      <xdr:rowOff>1</xdr:rowOff>
    </xdr:from>
    <xdr:to>
      <xdr:col>3</xdr:col>
      <xdr:colOff>858976</xdr:colOff>
      <xdr:row>3</xdr:row>
      <xdr:rowOff>76200</xdr:rowOff>
    </xdr:to>
    <xdr:pic>
      <xdr:nvPicPr>
        <xdr:cNvPr id="2" name="Picture 2" descr="Logo of Wine Idea Fine and rare wines, page showing Bourgogne wines">
          <a:extLst>
            <a:ext uri="{FF2B5EF4-FFF2-40B4-BE49-F238E27FC236}">
              <a16:creationId xmlns:a16="http://schemas.microsoft.com/office/drawing/2014/main" id="{38FE7759-AE8E-4B1E-9D90-B72473CC38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76825" y="1"/>
          <a:ext cx="3849826" cy="7810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261</xdr:row>
      <xdr:rowOff>0</xdr:rowOff>
    </xdr:from>
    <xdr:to>
      <xdr:col>5</xdr:col>
      <xdr:colOff>295275</xdr:colOff>
      <xdr:row>262</xdr:row>
      <xdr:rowOff>131445</xdr:rowOff>
    </xdr:to>
    <xdr:sp macro="" textlink="">
      <xdr:nvSpPr>
        <xdr:cNvPr id="3" name="AutoShape 1024" descr="data:image/jpeg;base64,/9j/4AAQSkZJRgABAQAAAQABAAD/2wCEAAkGBxQTEhUUExQWFhUXGR4aGBgYFxgcGBwdHBocFxoYHBccHSggHBolHBwcITEhJSkrLi4uGh8zODMsNygtLiwBCgoKDg0OGhAQGiwkHCQsLCwsLCwsLCwsLCwsLCwsLCwsLCwsLCwsLCwsLCwsLCwsLCwsLCwsLCwsLCwsLCwsLP/AABEIAMIBAwMBIgACEQEDEQH/xAAcAAABBQEBAQAAAAAAAAAAAAAFAAIDBAYHAQj/xAA9EAABAwIDBAgDBwQCAgMAAAABAgMRACEEEjEFQVFhBhMicYGRobHB0fAHFDJCUnLhI2KS8TOCU7IVJEP/xAAYAQEBAQEBAAAAAAAAAAAAAAABAAIDBP/EAB8RAQEBAAMBAQADAQAAAAAAAAABEQIhMUESMlFhA//aAAwDAQACEQMRAD8A3DTapJOm7uqfLSRTxSy8SipQmvAKeKCUUste17UjcteAU+lUXkV6E16BTkipG5aWSpIr2KkjyU1SamNMUKkiKaruoq3lqNaagoLaqFxuiOSmYlu1QwIcaqEsURS3Jr19mKgFPM2qo4zRhaKquNVAOUxVTE4UGjIRVTEN2NYwMzicPrQ1SbFMxOlH8Si1C8UgATXOtSspjWyCU86iZwwKCeFXdoK7VQtN5ha1BD1G814y1BmpMQ3ekyDWkdi/w2vUSBmSPanBzUU9MJA51BXU0AYilVha70qk+jkpp4TXqRTwK7l4E04Jr0U+gmhNehNOFe0E3LSCKGq242nFfdXCEuKSFtzosXBAP6gQbcCOdX8RikoQpajCUAlR4QJPpUkwRTkooD0G6Rff8Il/LkJUpJGolJifEQeU1oQakblpFNPrw1Iwppqk0BwPSH7w5jMMn+nicOSADoQbtrHLSR86v7L2y26hBPYWQMyFGClW9J7jVqXgmmKRVkJi505UFa6QMrxjmDBh1tKVQY7QIkhPNIyk/u5GpL+SmPN2qwazvSPpU1hHsMy5dT6osfwpPZCzyzkCOEndUhNLN6c81VnJXi00gOLFRuYaiJRvBjnVLCbUbfeLaVJWsWJQrSIklIMHXfNFoxTW1FqoYtut0nBiLpCt0nX67qB7dZQlEJSAqdd8cOVGi8emFxTfaoTjk1o8bh99ZVvGhS3GlEBaFG3FOoI8D6VmxmBT7Ikkjwqvs7DBSVEGIqbbLgSnNIgc/SvNgvSxmMAmjGviq3hZtvn0pi2QJ40QaR2jG+q7yAkxqaz9Z0HW3cmKSl6Crca91DkmTFLSRbgmlTgilQH0oFU4qgSdKwe09o4pvG/dmCFIcTnP6mhMEToAToe/lUnSLZuNOFeQ0tPbBBAKiYIuEk3zc/Su7WtZs3bDT7QeaUFNme1+0kH1Brzo/tpvFsIfb/CubHUQSCDztQXots1OEwbLIV1iYKisCASolRgbhePCud4HbD+AWvB4YdcFOqUkoBKkgRIA/VGs2o0u4g1DhsUFlUaJMTOp31y7ZnSrGFbiFgrabIS4uACif1CJCeKhYam1dMwGHDbYSL7yeJNyatLmf25on7qtIUFpUoBQsALK11mQDNc2G0XglYGIe/qSHBnUQoEQcwJva1dK+2JXWBKQY6oZrbyYHtXLWGJFZtxR2b7IdtsNYRtha8jhWuEn85nNIP7SK6StCbLSdLG9o+dcl+z1tv7ogpAKkrUFTchVvK0V0RnaaWx2rcR8a3JsGiWJxKUAZiBJgTvPCgj+3Sy4kLEoXYGQIUNxncR8aZ0qUHWYQrtSFoI3FJn+KzG3McprCuPukkkdlJtJ0Agbp86KdB+lm1UK2gXMMlQxKWVZykiMoEjPf8WgEcU1otgdMmELbwhaW8tSZW4ACkGLzO7+KxvQPZD6VYh/EtOJU7lSkuIUCrMrOqAbxZPpW9wvRNRUFhQaF7mDI4Rw51nQ1uCW0UkNjqybx+X5CuPbdbfG1G8aEZVtuBD6YIjKCkLv/wDm41+bSQRXUcNsghPZelXdAnumfWg7hUVlrFZStCgWgFAlaI7K1bwAvPAPAVWy+LwRY6RSQCw4Ex+NUSf+syAeYnS28YnpZsF3H7Tw7iRlbTlClTYJSrOSZ33I74rZOIgEnQX+jXuB2jh8QhxLKgpaRC0i8EglMxvkaVcpcUutC9YFUacDNLqTExauf9BOkAxCEkqhZAIFwecRqeXfXQWsWAQm5nfEgUceetWMf0l2ihbwwhUQlSe3lJkEnsyeGtvOgOw+imIaaeWHC0+pwBJRoENrNo0IXcnlHCtXtvCN/fitCe0lgJVH9yyUgDQnWSeXGpnNovImyYAGVNyZGpUqQDPCB8qe6zRHE7TUxhluKGZQEpExJjTuqih5S1S+EqSQAnKCDdIM30OaYHCoXnxiAFLEpGqfQp75HkoVNKXVKWkhSNQQbcIt7VqXRYic2Y2qSHJSNREK8TpWV6T9AcMtGJxK3FJcbb7IBA7Q0zcTui2tbIsozwqUyqSQkwpQuElWlhBindI9mocYWgkIzApk7zqnxCoI8eNXKdKSPnbaezGwoBslQBuJPa4xOhitB9wKWyEbx2R7CqW1dmqNzMEkA7pAuJ41dZ6QJCUZm5ywFQYkcq58e2+ag3ttDZByqzg3BixHfW1xXRQYxLb+BIAdEltw5ck6kEjSd27dNZTo50YXtHFryjKiczijokHQc1EV21rApaS2kKu2gJzKiVQIzHdmNak1jI53ifsvebQT1zS1DUSRY75IrBPlsBaEpEIWEhcXWqFZzP6bCButvJrv33QkyFGD+IEyDz5GuafaJsJKHUZRCSmQALSdTI1PPhFV44MYA0qWIdCVFITMGJpVkt070oUzjsStDWdOdCFrtIIBFuV9K32HxxWyXGzeLDnwrMbW6PowiXAO0t1anD4qTlE8pNaTo632NLG/jXbiL6g2Ziy40M4SlyTnSnQKmSB4n151jcJj07Mdd6xHWF1wlTqRcHKF5DviSqK6PgcCzhS472lKWSo5iDeAOyItoBXOdsILnWqKZKngoDiSP4PnWbWsaHouhSVOvJHadTnVwzG+XwFq0mFxyvu6VLSEry3Qm4Bv2R3VR6M5AkJt2r+f+qj2E4FLxgcT2UPkIJOnZSVQeGYm1PijM9M8CfumJcUkKXkkqJMIkgAW1WZ03VzDBvNgiTAi/LWa6R9qHSpCsOvDND8RSCdAADmgDnFclSu4rPKGdN19nOIczuNN3C1Awd0aGe63gK0vTph5IbBRCCoHODYEcf5qj9jOB615ZAhTZlSiLZVTHeSQbV21rDpG4Hmdf4pm4rHNui2OT93K1JJTOXNJkCIJINre1aPC7VZbSntJWeMX4WTrytrxoztHaGqEgc1R6Cub/cSSXEjKrMREWEEiY+taLbA2ux9uB5bjZuEAmCkaTFiLa8R560H2htcqUpCiUpUeysCciuY3pPDy0qLohs11vEKXmccC5K5kiSAJncLC1qv7V2YlJdLosU+mogDS9Y5bTPFvZ7KQgEOqKxBJGXKrjqDY3iltvZwccZdN1pKgk5YKUmCpJ43ANZLY+PUtRSmUpTcDid08rRHCeM1oGNoFtALpFrA/3aQOREmN0eVwXITxOGKm73mR4VD0a2Iywla2kBKnCFKI3wbe586s7N2khxqxsLT6e9PwbwGdI3WFdqzjl+NwP3THOhJhPWzlm4SvtpUnlCiO9NdW2U4pSEqP4oudx5iNxFZLp3s7+q0+EyCnIvnCpE+BIrdbAaBw6RM2sfavPw652Ol/izO3caUuIcZ/CtWVyfxAiAAk/pPanwqvtPaYaSVq1i0Xv3UV2ps+HEzYJk8tQR7VmtvtSE2JgEgAandblXfxz9E+jmK+8NrUpktKWVDgVkADOBunQd00bTgRh2EtjjfmSZJjdck0C2CFJS0k/iCM3rA9q1bzOdQKhIAmNxnjWZ/bViuMYTKQOyk8NVawDyEX58qaO23/AFEpUUmYuQYMixvI9aot7TWt55gtBvqldkzZaVJCgoWsZJEcq9x+3Pu6mkdUp0vKCIT+WdVH+0CSe6tfAw/2lul51ppCUhLaTAQBqdbC3+jWSY6POcNY3Eq5AAbzXb1dE8M+tDxCkrA7WU2VIvIM772irS9lMNqBQ3ChoSST4SbHnWMIB0R2WrDYYJWMqzdSZnLwHfxPyFU+k+zxiG0EqUktvBaSkwZSIvyM1oMU5AJNAlY9JAbUdTPn9CunnTNFdkKPVkHUSPSsV0mW0lJSSsqbKitRNyFdoJTutYRW22ZiUjKCQJ/1QVfRVSXy8+tK0glSGwD+KbFU6wN3GrkHGBs/9ZIUbkd968rsDvQbDOqLjxWpxRJUQYHcBwAt4Uqx+au1PpZiQVoBGYnRMxMnedwtJ5TRXB7Qyp1E74HsNwrH9IMUV4xN7JSAB36n2HnVnDPFRVfspi43mJNbt7MgpjtolwmVW4eMfXfXN+ke2lJUgtm2YqjdEix8q1GKxyUFVptHkJN92/yFYLbbcqBkaRbTW3oa52tQaV01W0UJbSeymSSdc3aAtwouvbri8McSeyla1EpBMFw2vYWtIHvWUY6LvYjKWQFSkZiVBIB8dREG1dUw/RhAwJwciVsjtajrAJzDlmFN2qdOK7TxRWokmZNUhT3QQYIgixHAixFMVoak+mfs22cnDbPZkQpxKXFneVLSFR4CE/8AWjOLxtid26qLD0ssxYdWj1SPhFRKRJAOgua3INRPPEwOJqfY2yS4ZUB1esz2lKm4/bEX+hEhrrHB5D51pG1BCQkaDSqiJnFpaQAABGgGlZnais+v5jHmY+dENpPfKgW1Xwnq+/Me4TRfDWc6NbRDmZC2gy4hRSoDeQYkHeDWS+1LFvoxSBKg2WwW4PZmSF6fm08I41rjhyl9S08Z86u9LOjDuOwzYZ6vO2tRPWEgZSL9pIJn8JjfWfgnrnn2edIH28QoZlKQW7oJJSV2KVRuiLmujdGnXFLKlqmQfXlQfYHQpzDJW4/1WcIyNhsqNirMpSyoCVflEaCiux1wYrN3ZrTcJw6XmsquFXtks5EhPChuwnZkUWTNq1neqVPi8KlxJSsfA+BrGdKML91R1mqRYKi8mwBjz4GK2bD00sbhUuoUhYCkqEEHeKanN9ibQ6xTSoiQoRwAIAnnefOt3s3ESnKe4Vy4sHDYptjelxYBvdJhSSd0lJBreMuwT9fWtZ41pZxWCIdKtx0PwNNxLICxxgkeVW0YjrERv+VVHcTmVHL+PnW9YsXMAspEHdUu0ESnMPH501Jg8iKsi4IP0KJMNZHbzwSiBWUwv9V5I3T6CtBto9tTZ3WodsRjIpR3xA85Jqs2ssJits4pGOeaz5j1mVsK3CRCQOcg+NdR2cpakth0yvKM55gX+VGMNhmjCy2gq/UUJzSP7omgm11ZHFRoD6G9Mll7QudoRYARSrK/fqVa1a5y5jsz7ihvAAPd/urv/wAmEtpA1gnvJ3HuoCytJQoXkKJB8Kiff3kzln4xFc7Wolx+LUUkq3gC1lRAk8IPGqbCDA1Jm43DWBVTEOEkDMYO+N1WcMrLIzE6+1ZLR9Hdo9W4UT2TYA6yqxM7vwiuhYLaAWEqtrFtNAa4oh0pVOomIndPzrofRfFpU0EzcEKN51SSf9VqUOe9L2gnHYlI06wkf9u18aEKFj3Uc6arBx2IKbjMB4hCQfWaCTSn0sw9LbZGmRJH+IipGnpCqz/RXaXXYHDr39WEq/cjsH1TVzC4gkODSCD5yK3rI3sYypR4CB3n+B61dee1oZsN+W1fu+AqUOTbnUkmKuQKzm3nB1hA/KI9I96MO4iCT31ldqOEqKprHPwxZaEwd1x/iPjJ8q1Gw1E4dJn8ZkdwEE+YrmnSbabrOE6xowQbyNypB9K6fs9oNttt/wDjaSk98CT6GrikW1SMqjy+PyrKYU5Vxzo9tl/sxvJ9tKz7YhYNHL1RsdiOwsnjWlQrfWL2Q9BvWtw7siK0onUmDI8amSo1CpevdXrbk+VRcv6fuhG1Wbx/TSrxKlJ4cEitRh3gYI0MeRrP/auwkYjCuEahSSf2kKAP+R86IbGxGZCLzYfKsT0irDuVQiqqWw2+4RbrSFxzgBXmRPjXjjnaF9L/AAqrtZzttH+0+9aVahL01ZafvFZrBvknWd9EG8VlBUdQNN/GkAnSGDiF8iP/AFE0OJIWSN1C39plThUvskqJj68qid2wTfnb5eVEsZxuNm4qURQDb20Elx0DURHOAJp/3/qsOlZ/EdBzisfjH1oUSsG9/OtWirIxw4jxpVl8Th15jBIEz53pVz/SZ5T5aWZHZm4r1vEDNETMx5GiW2cHmdy65/eNfPwrPRkcyzcGLelXrotB4kc9PCmZjxqbYmzFPYhLKVZSqQTrEAk28Kk6RbPOFfLOcrIAJI7IveIoxIcI2pRy6z493OtQ8+cKgrSCuUjNwCpI3aCI86GsbPI6pRtmKJndJ0Pia3CsFNikXmbWO4n4UyM2uSqzLUSbqUSSeJNya8yUR2zguoxDiBYA27jcehirjOERGYjdPhrFRbD7LtoD7u4yo3QvMn9qxfwCgf8AKtMSQ4Uj8wj4x6Vz3oEAcSs6Q0uBxkp9q3Gy21LlRP4FDKdecd1WoV2FiikrbVrEjhbX0jyonh3O19fXGs1ihlUVD8SSYP19Xq/s7HheUxBBuOH8HjT+vgxaxzsmBQbHokcqt45wpkmxk/ChD2II7RM92lFqxK7gUrQG3BKVwDfmIrevmOsNc7bxYCgbFQIIBOgHLx17q2+MxXZKhoqI9TTxAPjnJMcKGqc7Y+jTsS/BMa0Kff7ad94tzrNpxqsK5WiweM0rG4N+bAyRRtlRyo4n4VuUNLiMRlSVcbDvNSYRyw7qA4rFyW0cBmPjYfGieHdgVFjftmfHV4YaKK1keASD7ihnRbGEFAJ3gfKhv2wbSz4ltA0aTHisyr0y1d6GMB1taoIyRHEkQfmKx9aalSrnfJ+NqAba2gVPnKRlbTl5Tqo+ftWhOAV1KnDqNBvAOpNB2mUJSTlFr3vbfTlFpbAx61OAbjE9+/wrQHaQ6yBFzfz+V6zfRZgJbU4d1h3qMCreBcyPEqv9RTxFCOkjYL7pVYJMRv8AozNB1qBWixtoO7XStd0rwGZbak/nF+8W9ooGjCf/AGGx+VJPjx9qLO1pvSPGlKmEfpBUr/sR8BT9urScIr9RgJ4yf4qPauHLi8x3/O1McPYUk/lSYneSI9B71tkHOPFrbh7ClVZrDWGleVnT+Tunh6vFIUkXABNu+sXiWZcEwAo6+NzW/wCmqOsxCUc0pPjp40B6T4JDamEIFwlZUd5mPQQaL61PHnRbFIG1UKT+BalAbvxpMetvGo8Kfvm1CVCQpxRj+1AOXw7IoJhGlrxDaUTnK0hMazIgj3mt/wBAtkpTjcYrXqlFtB/cpRJ74SB4mtTwVS6X4lTIabSkFSllX+EQI4X9K1vRrGKfwzLi0hKjIIGnZUUz4xNZ/wC0rCynD5f+QulKT+4fMCtoxhQ2hDaR2UAAeAimBzTp0nNjFQIACR6Uew+wh20agIIH+Nqh6dYUB5tYH4hf/qf5rUYQycw0UmfSj6WG6E7PJUtcwQQjzMn2roWyCEqcQLiRHkTWZ6FNSt2IsoH3rUYBkJedi1knz/1WZ8KfEsoMg+9xwql92Dba8mawsSRxmyR7nhV17EZHDJspEgSBdJvziCL1n9qbbKVxEgjtcYjd8K5c7lb4zYL48ZkoP6kA+YoEluEqmwzAT3gR8+QIo3hlkoZGug8jHwquloqgJEjrFz4LN/et+sxGnYYSnrSok6eBIkeg8qP4FhSmeSRrwqptR8JDbe9RJA5DfRtjs4T9w/mtTqisbtROQFatBqfHWhRUJk6T7UX22sqKW0CSsxyHGeXzoUnDAFKColS4uRaSJ8OFZ5f4YmwWJSl0G+o9SB8a2GzTKxOke9/lWNewRbWCbKjS0EagxxrZ7MEQo2AufC5p4UV44uX1nnHlaiTuLCEydw+jHAVkMTtk55Sm6iTfnxiiqiVuGRGVIGbcreod0ki/Cjf6OMb012dcrzSlQLgvMkmSSeEcLX5VqOguG6vCpJBBcv50K6SOS11e91zIgHUaFShyjXwrW4NoIQhA/KhJjuIFH/P7TyTbOxIzLQqZIM66RHlQZ7Dw0ueEUcS1C1HimqeKZlChxvXZhQ2Q0Qwkf3yfhUuKw8kmrWBZ/pcp+dPcbqnipq0kqbBuAgx3kG/tQXANS+Z0AIrSOwC2YmQKHJYCXlxoBVQgRhxa1A9vMaRxPqfkK08WvQ/FYYOFU8DFVTJJZtpSo2MBFr0q5a2F7XZDj3XIiEFEniUkms305KlY4QRBbEDgLzPM1qWYabUkAqCjJn0Fc3x2Jc+8Fa0nPmsL9yQOURW6zBPou4G9oMk7knwJSoTWy6COgrxq/wBeIMdwmKxf3J1OLbUUhFrE2FkmfG5Mcq1nRNpDbKw07nN1EXiY1EjlRqQ9MHVLx+Eby2SpKxacxz/AJ9a3BVNcYG33FvtvSS4iAgcxaB3/ABrsbaiQLX30yrALpY2FdWIuJPtVvBvEM5zqE+1WcfhCuJ3cqcnBnJlAN6UD9EAEqWI/Fee7d61omR/Wc4ZEecqqpgMAUGTYVZwmInEOIFxk17rj5UbikM2u6lAQSkKJVlE8wfcgWoYVoUQpQClTwhP4gCfCR3+NW+krZLaYEkLCrf23od1J6xO4du3/AHbVNZ5SUy4ufeR1gSnQOJ775beYVUuwVqLmIQR2UurHOQoyPfzqrtJlLKyrMAoulV/0gyPc1oMKwkKcWgghxef/ADSDHnNE9IftnBE4lhcdkIWCeBGnnm9K0W0j2Ep3BI+XwoRtBZGW4uQJNEtsG06dke5+VanoYvpK+W+rWjXONeVz6gVO80QpLwEJK8pHAntfE+VQbZwxcxGHbMZCB5knNPL8PrRbGtdVhFgg9lxPgUiD8qx9p+ItqJ7bZIsoQDHCaMvOZcMtW8pIH/a1AVPKUglQs2ZQf1JUmx/y961LDIUyEkGCAe6MtbZY7oijOtS1jNlHqZM+nrS6GbRJU40rNBUSkndxHpNX+iCAhnEKP4etV5JAt71S6EYYlx1ZIgEgcb3B8qzxnjVVOljSkLZcQBmCVpSTuKlIkjdMT51q+jTjq2v6o7QBSFcRaJrN/aCIbajULJ9P9Vsej7OTDtA65QT3m5p+4v8AVsuALE8I86a43ak8ZUOVWHLgxXQKWzmyE8o+NOxLYgzVxCcsDlUWNalNqliqoZUoO7TxqNCZUtXE09pkkQbVKyoCRUEC2ptUCmoq0VGeVRuQd9IDlJHClUq0CdaVWtOZNsPGxK9OM1MnZi1ZSQSRoSJI7po+XJ96sNYqDb6nw0riWTe++Zx2JToBCNwi8iZ30Q2bhnGxCERxEH3mtB1iVGdwvMG1SnFAHSCeH13VagDCbEQlfWBhAcmR38QCYBmjjS3N4MVY+9yOEd3xpDEnjv5afOpYenNwqVsqnQ1GnF3ufSnpxxgb/KnUkW2VpUhQOVQIMcCI1oNs/BrStZQ6lzKctpzHv3UYbxRP1/NPTiL238qvUrrZdVqKuvYIQJ7IJBngNTfdpXhxSkgnhf6vQ1zbS8iy4AUBJJhO4CbUioemaMymiiFBUJCgQb757redS9HXMQ5KnGy2gABCVCCdBJG6w9aHf/LJexbCUxkReLCNb92laZrFki9YndtavgbtXE/1EIBkiSYixlNvIk+VO6Y4xxsoAsmCO8iBWb6PBxzHOIUFdnMTmB3FKMw3QQAfGiHS/a6XFrw6jlW3iMpm0JgEHuIIP+qrerVJ2jZcdxK2XUNGESnNIykpVEXv6b61OIwvWYZ5LhBUqVQNyhcRVDZuLaWpaGIyNBKez+GSVEgHfaPOosSlRVMkQdx8KUoYVpSMI2DcOKB1J/THcJ+PGthhgoNpEzeZ5cPQVmEJIwrKdyUA66HMR7Ub2njOrYIGob9SmT43q0YG9HITgFqWJCluSOOYxTuhrNnB+2P8b1DsdwO4DIBcLCY7yPaZ8KO7NwJbVMiI0juArXEVlPtAWmUITcpJzACYJggVusC0erRIjsJt4CuY7bwuITinCpsuhThUgpk2JkJNuFq6RsJDqWh1ypWb5REIEDsDjHHiaJeytKw83pwaipesFIOCtootUShUuccaYpYqSKKiWBUi3gN9QuOjiPSrRiNQqBYp5eqB52rViEilSK5/3Sq1MlB0kd+p96nYHPxjx4UFaxR10BuAeP7hM1YZxEmVKPcCI05C/vXM4MpYOlpmw3d8WpyGrSZtqZoeh6BIXnPIADz9Kcw4pIuCZ4xb1oQkyAfzC+kGfWrIaHePfyFDPvCo7Oo119SRFPaeVw8jOvcONKEQ1r9cKQQDe318aqBSjpuI5jhw4Ul5p3Ge6oryG0+NSIUm1UAVzceRPsQJp6iRwtrAmpCQWkHnwrx3EJCTMRvnS9qGls3PC8WMdwIpy25TcBU6zbdwj5U6GdX0OYDiih1zJ/4QtIkb0hQGYJ3Rw31sWymB2SBA/wBUGb2QznCw2A4BZSdRvF550Vw6wLRPlb1qK/ssFxcaJBBt7H38KEdMejOHxLxW6hQWAAFpVlJG6dx4XE61FtPDqdyhClIE3+gbeNR7SxP3fDytROWwMzO/fyFW9DBXY+zmWGg20jKkbhvO9ROpJ41YfYTlNrway7vShCW5EgkTp5UG2d9ojiHP6jeZHGIUOFt96P0cbrE4KGEWuIT60RxODSokKBuB7Ch2w9rDHwoBSUJVJkQCYiJ38fKjOOnMRpFgeI3HyrXwKjWzkISkJk5fwknS0brTBN+Zr3DtqGsxT0OAWKqf94H6h4kVTpGpABmL1It61VV4hIM5h4fUU04gbj7Vak/XcTVd7EKOio7gI86hU4CdajdQcxkmPEeVpq0rgxh/UKYrGHiOFDnXIMHeLGD5aRFMSpU2jLG+15nhRoEFYru86hde32jjz4VTWrtRI5pHxFxH8UxYF+zfkAD3iN9BWjiVC0C3D5mq2J2iEnTS5uPLW5qm8VaKKgNypQPET9XpjrnHtRuiVHdMAfUGkJF7RcmxEbpSufQgUqGqYEnsrHcpEeprypBuUaFU+Fh3VJ2R47+ye8id3OqDbpGnHXXuqwl3NAnlv/0KCto3HtRvkjz17ovVhtaf1eFgf8uHrVRxwj8sC95O7+ee4cbTocEJiTzvM2ixj2oCy25BMRyzSTe/iKnRaSBO85SYFuH5p7qooVOskfuVfiQMsR3Vb7KDAJUeIzqTG4kTY/zUllonQCN+kfHvvUgVebenjfXSartr1BAItwE8TB9pPdU6RbdOkGSPCkmh05oINogGL803n086cFLmI7oAi3eb7qelZIJFiN0cz2o32/mn9aBqqNNRB7wTY67tKkalKyBoZm8x7fOvXSQkElCQPxSo34QZ+pp63UiNSTpA3jfx87VGy+V6oWnhmTBjedSP96VJIppc6a7513WM161njSOHDhv1r1StQDB0MFI05RHDUb6eFAQdJuOflUkaMw750nWe8+3Cq2PwqlwCAoA3CgCN/wDdqKIKIIuRPdbjBsK8Wd5AI7r/ABMVILVs1owVMgiRHwgTcVHi9nMAFRw0qtYRM8jmF/GjB7X6hbcbfWnpTka/mBjl5XEeFqkzGK2I6VAtS22gdlGZVr5iSNZm+laTYeOzICXCoFNpVMHuJvE0oCVBQgWvJtutJV36ipC6rKOyDAk9qfCYqSR9wH8KgTwmoy5xFxc9q3nqb1HmH6Jm9jf4VCp24ASpQ01980E7/KkJ2ngriOW7vt7imPYhGbJmIPCdfH6NNSIvZU/qMHhppupOIzmZJI3aCY7tfnUkqniIiddTv4yPOkpWlyJ4GDN+EW7xxpi2xvB5zpp9G1RK0Osa8+MwLGLa1YUqsUDEqFt2YX+uRFeyqYzRHEfE1VCjAmSRv7M8twEd1REpBsPKdBaI4elQXFmDmvIt4eAqq+sAEAC5M8L+hqsHTBmZG4p05CePGo04kBMlIE6annqLQBbQD1qSyvF/qSbcNOfKoXXoSYHmefKTP8VXcdSN87gFRMzaJv51A09mBBlKgOKRykwQfC4HshdbeMC48ZmlQpSrnMTM37f+/evKUFoUTmkzep0qMovqgzzsaVKs0pGvx95E871YxZ7Q5KAH+SRHkT5mlSrJEGB2ljdPzpxSCgSJ7Q1rylTAvLSBEADupce6lSqSo1/yEbr23bt1PxKAp1AIBGUGCJEg2McaVKop2XDnIk/m38FQKturMJudRv768pVJMtIEkCDGu/TjUGBWYVc2UQOXaNqVKhJX1HKkyZk336KqNpwkIkm5VN+ZpUqfqWR/yKHP4Jq8EABJAEkwTGtzrXtKlKRSIFqa2YzR9WrylUFIqPVrMmRmg79Bvp2GcJS1JJlN5Ova317SoiOxqiAIMXOlWGk28BSpUpE6NfrearNLPZudTv5ClSpRmLEpve6RfmoSKjaFyNwIjl3UqVSVnzoO/wCNRBwwq5/Fx5UqVAVsCP8Ak8P/AFqrjEw9Iscmo/bSpUqqCHCQLnTjSpUqS//Z">
          <a:extLst>
            <a:ext uri="{FF2B5EF4-FFF2-40B4-BE49-F238E27FC236}">
              <a16:creationId xmlns:a16="http://schemas.microsoft.com/office/drawing/2014/main" id="{BEDCC0D1-EBB4-4D29-9367-269728B7EB31}"/>
            </a:ext>
          </a:extLst>
        </xdr:cNvPr>
        <xdr:cNvSpPr>
          <a:spLocks noChangeAspect="1" noChangeArrowheads="1"/>
        </xdr:cNvSpPr>
      </xdr:nvSpPr>
      <xdr:spPr bwMode="auto">
        <a:xfrm>
          <a:off x="10607040" y="225369120"/>
          <a:ext cx="29527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561975</xdr:colOff>
      <xdr:row>0</xdr:row>
      <xdr:rowOff>0</xdr:rowOff>
    </xdr:from>
    <xdr:to>
      <xdr:col>4</xdr:col>
      <xdr:colOff>41731</xdr:colOff>
      <xdr:row>4</xdr:row>
      <xdr:rowOff>9525</xdr:rowOff>
    </xdr:to>
    <xdr:pic>
      <xdr:nvPicPr>
        <xdr:cNvPr id="2" name="Picture 2" descr="Logo of Wine Idea Fine and rare wines, page showing Bordeaux wines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48050" y="0"/>
          <a:ext cx="393382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562</xdr:row>
      <xdr:rowOff>0</xdr:rowOff>
    </xdr:from>
    <xdr:to>
      <xdr:col>5</xdr:col>
      <xdr:colOff>295275</xdr:colOff>
      <xdr:row>562</xdr:row>
      <xdr:rowOff>314325</xdr:rowOff>
    </xdr:to>
    <xdr:sp macro="" textlink="">
      <xdr:nvSpPr>
        <xdr:cNvPr id="3" name="AutoShape 1024" descr="data:image/jpeg;base64,/9j/4AAQSkZJRgABAQAAAQABAAD/2wCEAAkGBxQTEhUUExQWFhUXGR4aGBgYFxgcGBwdHBocFxoYHBccHSggHBolHBwcITEhJSkrLi4uGh8zODMsNygtLiwBCgoKDg0OGhAQGiwkHCQsLCwsLCwsLCwsLCwsLCwsLCwsLCwsLCwsLCwsLCwsLCwsLCwsLCwsLCwsLCwsLCwsLP/AABEIAMIBAwMBIgACEQEDEQH/xAAcAAABBQEBAQAAAAAAAAAAAAAFAAIDBAYHAQj/xAA9EAABAwIDBAgDBwQCAgMAAAABAgMRACEEEjEFQVFhBhMicYGRobHB0fAHFDJCUnLhI2KS8TOCU7IVJEP/xAAYAQEBAQEBAAAAAAAAAAAAAAABAAIDBP/EAB8RAQEBAAMBAQADAQAAAAAAAAABEQIhMUESMlFhA//aAAwDAQACEQMRAD8A3DTapJOm7uqfLSRTxSy8SipQmvAKeKCUUste17UjcteAU+lUXkV6E16BTkipG5aWSpIr2KkjyU1SamNMUKkiKaruoq3lqNaagoLaqFxuiOSmYlu1QwIcaqEsURS3Jr19mKgFPM2qo4zRhaKquNVAOUxVTE4UGjIRVTEN2NYwMzicPrQ1SbFMxOlH8Si1C8UgATXOtSspjWyCU86iZwwKCeFXdoK7VQtN5ha1BD1G814y1BmpMQ3ekyDWkdi/w2vUSBmSPanBzUU9MJA51BXU0AYilVha70qk+jkpp4TXqRTwK7l4E04Jr0U+gmhNehNOFe0E3LSCKGq242nFfdXCEuKSFtzosXBAP6gQbcCOdX8RikoQpajCUAlR4QJPpUkwRTkooD0G6Rff8Il/LkJUpJGolJifEQeU1oQakblpFNPrw1Iwppqk0BwPSH7w5jMMn+nicOSADoQbtrHLSR86v7L2y26hBPYWQMyFGClW9J7jVqXgmmKRVkJi505UFa6QMrxjmDBh1tKVQY7QIkhPNIyk/u5GpL+SmPN2qwazvSPpU1hHsMy5dT6osfwpPZCzyzkCOEndUhNLN6c81VnJXi00gOLFRuYaiJRvBjnVLCbUbfeLaVJWsWJQrSIklIMHXfNFoxTW1FqoYtut0nBiLpCt0nX67qB7dZQlEJSAqdd8cOVGi8emFxTfaoTjk1o8bh99ZVvGhS3GlEBaFG3FOoI8D6VmxmBT7Ikkjwqvs7DBSVEGIqbbLgSnNIgc/SvNgvSxmMAmjGviq3hZtvn0pi2QJ40QaR2jG+q7yAkxqaz9Z0HW3cmKSl6Crca91DkmTFLSRbgmlTgilQH0oFU4qgSdKwe09o4pvG/dmCFIcTnP6mhMEToAToe/lUnSLZuNOFeQ0tPbBBAKiYIuEk3zc/Su7WtZs3bDT7QeaUFNme1+0kH1Brzo/tpvFsIfb/CubHUQSCDztQXots1OEwbLIV1iYKisCASolRgbhePCud4HbD+AWvB4YdcFOqUkoBKkgRIA/VGs2o0u4g1DhsUFlUaJMTOp31y7ZnSrGFbiFgrabIS4uACif1CJCeKhYam1dMwGHDbYSL7yeJNyatLmf25on7qtIUFpUoBQsALK11mQDNc2G0XglYGIe/qSHBnUQoEQcwJva1dK+2JXWBKQY6oZrbyYHtXLWGJFZtxR2b7IdtsNYRtha8jhWuEn85nNIP7SK6StCbLSdLG9o+dcl+z1tv7ogpAKkrUFTchVvK0V0RnaaWx2rcR8a3JsGiWJxKUAZiBJgTvPCgj+3Sy4kLEoXYGQIUNxncR8aZ0qUHWYQrtSFoI3FJn+KzG3McprCuPukkkdlJtJ0Agbp86KdB+lm1UK2gXMMlQxKWVZykiMoEjPf8WgEcU1otgdMmELbwhaW8tSZW4ACkGLzO7+KxvQPZD6VYh/EtOJU7lSkuIUCrMrOqAbxZPpW9wvRNRUFhQaF7mDI4Rw51nQ1uCW0UkNjqybx+X5CuPbdbfG1G8aEZVtuBD6YIjKCkLv/wDm41+bSQRXUcNsghPZelXdAnumfWg7hUVlrFZStCgWgFAlaI7K1bwAvPAPAVWy+LwRY6RSQCw4Ex+NUSf+syAeYnS28YnpZsF3H7Tw7iRlbTlClTYJSrOSZ33I74rZOIgEnQX+jXuB2jh8QhxLKgpaRC0i8EglMxvkaVcpcUutC9YFUacDNLqTExauf9BOkAxCEkqhZAIFwecRqeXfXQWsWAQm5nfEgUceetWMf0l2ihbwwhUQlSe3lJkEnsyeGtvOgOw+imIaaeWHC0+pwBJRoENrNo0IXcnlHCtXtvCN/fitCe0lgJVH9yyUgDQnWSeXGpnNovImyYAGVNyZGpUqQDPCB8qe6zRHE7TUxhluKGZQEpExJjTuqih5S1S+EqSQAnKCDdIM30OaYHCoXnxiAFLEpGqfQp75HkoVNKXVKWkhSNQQbcIt7VqXRYic2Y2qSHJSNREK8TpWV6T9AcMtGJxK3FJcbb7IBA7Q0zcTui2tbIsozwqUyqSQkwpQuElWlhBindI9mocYWgkIzApk7zqnxCoI8eNXKdKSPnbaezGwoBslQBuJPa4xOhitB9wKWyEbx2R7CqW1dmqNzMEkA7pAuJ41dZ6QJCUZm5ywFQYkcq58e2+ag3ttDZByqzg3BixHfW1xXRQYxLb+BIAdEltw5ck6kEjSd27dNZTo50YXtHFryjKiczijokHQc1EV21rApaS2kKu2gJzKiVQIzHdmNak1jI53ifsvebQT1zS1DUSRY75IrBPlsBaEpEIWEhcXWqFZzP6bCButvJrv33QkyFGD+IEyDz5GuafaJsJKHUZRCSmQALSdTI1PPhFV44MYA0qWIdCVFITMGJpVkt070oUzjsStDWdOdCFrtIIBFuV9K32HxxWyXGzeLDnwrMbW6PowiXAO0t1anD4qTlE8pNaTo632NLG/jXbiL6g2Ziy40M4SlyTnSnQKmSB4n151jcJj07Mdd6xHWF1wlTqRcHKF5DviSqK6PgcCzhS472lKWSo5iDeAOyItoBXOdsILnWqKZKngoDiSP4PnWbWsaHouhSVOvJHadTnVwzG+XwFq0mFxyvu6VLSEry3Qm4Bv2R3VR6M5AkJt2r+f+qj2E4FLxgcT2UPkIJOnZSVQeGYm1PijM9M8CfumJcUkKXkkqJMIkgAW1WZ03VzDBvNgiTAi/LWa6R9qHSpCsOvDND8RSCdAADmgDnFclSu4rPKGdN19nOIczuNN3C1Awd0aGe63gK0vTph5IbBRCCoHODYEcf5qj9jOB615ZAhTZlSiLZVTHeSQbV21rDpG4Hmdf4pm4rHNui2OT93K1JJTOXNJkCIJINre1aPC7VZbSntJWeMX4WTrytrxoztHaGqEgc1R6Cub/cSSXEjKrMREWEEiY+taLbA2ux9uB5bjZuEAmCkaTFiLa8R560H2htcqUpCiUpUeysCciuY3pPDy0qLohs11vEKXmccC5K5kiSAJncLC1qv7V2YlJdLosU+mogDS9Y5bTPFvZ7KQgEOqKxBJGXKrjqDY3iltvZwccZdN1pKgk5YKUmCpJ43ANZLY+PUtRSmUpTcDid08rRHCeM1oGNoFtALpFrA/3aQOREmN0eVwXITxOGKm73mR4VD0a2Iywla2kBKnCFKI3wbe586s7N2khxqxsLT6e9PwbwGdI3WFdqzjl+NwP3THOhJhPWzlm4SvtpUnlCiO9NdW2U4pSEqP4oudx5iNxFZLp3s7+q0+EyCnIvnCpE+BIrdbAaBw6RM2sfavPw652Ol/izO3caUuIcZ/CtWVyfxAiAAk/pPanwqvtPaYaSVq1i0Xv3UV2ps+HEzYJk8tQR7VmtvtSE2JgEgAandblXfxz9E+jmK+8NrUpktKWVDgVkADOBunQd00bTgRh2EtjjfmSZJjdck0C2CFJS0k/iCM3rA9q1bzOdQKhIAmNxnjWZ/bViuMYTKQOyk8NVawDyEX58qaO23/AFEpUUmYuQYMixvI9aot7TWt55gtBvqldkzZaVJCgoWsZJEcq9x+3Pu6mkdUp0vKCIT+WdVH+0CSe6tfAw/2lul51ppCUhLaTAQBqdbC3+jWSY6POcNY3Eq5AAbzXb1dE8M+tDxCkrA7WU2VIvIM772irS9lMNqBQ3ChoSST4SbHnWMIB0R2WrDYYJWMqzdSZnLwHfxPyFU+k+zxiG0EqUktvBaSkwZSIvyM1oMU5AJNAlY9JAbUdTPn9CunnTNFdkKPVkHUSPSsV0mW0lJSSsqbKitRNyFdoJTutYRW22ZiUjKCQJ/1QVfRVSXy8+tK0glSGwD+KbFU6wN3GrkHGBs/9ZIUbkd968rsDvQbDOqLjxWpxRJUQYHcBwAt4Uqx+au1PpZiQVoBGYnRMxMnedwtJ5TRXB7Qyp1E74HsNwrH9IMUV4xN7JSAB36n2HnVnDPFRVfspi43mJNbt7MgpjtolwmVW4eMfXfXN+ke2lJUgtm2YqjdEix8q1GKxyUFVptHkJN92/yFYLbbcqBkaRbTW3oa52tQaV01W0UJbSeymSSdc3aAtwouvbri8McSeyla1EpBMFw2vYWtIHvWUY6LvYjKWQFSkZiVBIB8dREG1dUw/RhAwJwciVsjtajrAJzDlmFN2qdOK7TxRWokmZNUhT3QQYIgixHAixFMVoak+mfs22cnDbPZkQpxKXFneVLSFR4CE/8AWjOLxtid26qLD0ssxYdWj1SPhFRKRJAOgua3INRPPEwOJqfY2yS4ZUB1esz2lKm4/bEX+hEhrrHB5D51pG1BCQkaDSqiJnFpaQAABGgGlZnais+v5jHmY+dENpPfKgW1Xwnq+/Me4TRfDWc6NbRDmZC2gy4hRSoDeQYkHeDWS+1LFvoxSBKg2WwW4PZmSF6fm08I41rjhyl9S08Z86u9LOjDuOwzYZ6vO2tRPWEgZSL9pIJn8JjfWfgnrnn2edIH28QoZlKQW7oJJSV2KVRuiLmujdGnXFLKlqmQfXlQfYHQpzDJW4/1WcIyNhsqNirMpSyoCVflEaCiux1wYrN3ZrTcJw6XmsquFXtks5EhPChuwnZkUWTNq1neqVPi8KlxJSsfA+BrGdKML91R1mqRYKi8mwBjz4GK2bD00sbhUuoUhYCkqEEHeKanN9ibQ6xTSoiQoRwAIAnnefOt3s3ESnKe4Vy4sHDYptjelxYBvdJhSSd0lJBreMuwT9fWtZ41pZxWCIdKtx0PwNNxLICxxgkeVW0YjrERv+VVHcTmVHL+PnW9YsXMAspEHdUu0ESnMPH501Jg8iKsi4IP0KJMNZHbzwSiBWUwv9V5I3T6CtBto9tTZ3WodsRjIpR3xA85Jqs2ssJits4pGOeaz5j1mVsK3CRCQOcg+NdR2cpakth0yvKM55gX+VGMNhmjCy2gq/UUJzSP7omgm11ZHFRoD6G9Mll7QudoRYARSrK/fqVa1a5y5jsz7ihvAAPd/urv/wAmEtpA1gnvJ3HuoCytJQoXkKJB8Kiff3kzln4xFc7Wolx+LUUkq3gC1lRAk8IPGqbCDA1Jm43DWBVTEOEkDMYO+N1WcMrLIzE6+1ZLR9Hdo9W4UT2TYA6yqxM7vwiuhYLaAWEqtrFtNAa4oh0pVOomIndPzrofRfFpU0EzcEKN51SSf9VqUOe9L2gnHYlI06wkf9u18aEKFj3Uc6arBx2IKbjMB4hCQfWaCTSn0sw9LbZGmRJH+IipGnpCqz/RXaXXYHDr39WEq/cjsH1TVzC4gkODSCD5yK3rI3sYypR4CB3n+B61dee1oZsN+W1fu+AqUOTbnUkmKuQKzm3nB1hA/KI9I96MO4iCT31ldqOEqKprHPwxZaEwd1x/iPjJ8q1Gw1E4dJn8ZkdwEE+YrmnSbabrOE6xowQbyNypB9K6fs9oNttt/wDjaSk98CT6GrikW1SMqjy+PyrKYU5Vxzo9tl/sxvJ9tKz7YhYNHL1RsdiOwsnjWlQrfWL2Q9BvWtw7siK0onUmDI8amSo1CpevdXrbk+VRcv6fuhG1Wbx/TSrxKlJ4cEitRh3gYI0MeRrP/auwkYjCuEahSSf2kKAP+R86IbGxGZCLzYfKsT0irDuVQiqqWw2+4RbrSFxzgBXmRPjXjjnaF9L/AAqrtZzttH+0+9aVahL01ZafvFZrBvknWd9EG8VlBUdQNN/GkAnSGDiF8iP/AFE0OJIWSN1C39plThUvskqJj68qid2wTfnb5eVEsZxuNm4qURQDb20Elx0DURHOAJp/3/qsOlZ/EdBzisfjH1oUSsG9/OtWirIxw4jxpVl8Th15jBIEz53pVz/SZ5T5aWZHZm4r1vEDNETMx5GiW2cHmdy65/eNfPwrPRkcyzcGLelXrotB4kc9PCmZjxqbYmzFPYhLKVZSqQTrEAk28Kk6RbPOFfLOcrIAJI7IveIoxIcI2pRy6z493OtQ8+cKgrSCuUjNwCpI3aCI86GsbPI6pRtmKJndJ0Pia3CsFNikXmbWO4n4UyM2uSqzLUSbqUSSeJNya8yUR2zguoxDiBYA27jcehirjOERGYjdPhrFRbD7LtoD7u4yo3QvMn9qxfwCgf8AKtMSQ4Uj8wj4x6Vz3oEAcSs6Q0uBxkp9q3Gy21LlRP4FDKdecd1WoV2FiikrbVrEjhbX0jyonh3O19fXGs1ihlUVD8SSYP19Xq/s7HheUxBBuOH8HjT+vgxaxzsmBQbHokcqt45wpkmxk/ChD2II7RM92lFqxK7gUrQG3BKVwDfmIrevmOsNc7bxYCgbFQIIBOgHLx17q2+MxXZKhoqI9TTxAPjnJMcKGqc7Y+jTsS/BMa0Kff7ad94tzrNpxqsK5WiweM0rG4N+bAyRRtlRyo4n4VuUNLiMRlSVcbDvNSYRyw7qA4rFyW0cBmPjYfGieHdgVFjftmfHV4YaKK1keASD7ihnRbGEFAJ3gfKhv2wbSz4ltA0aTHisyr0y1d6GMB1taoIyRHEkQfmKx9aalSrnfJ+NqAba2gVPnKRlbTl5Tqo+ftWhOAV1KnDqNBvAOpNB2mUJSTlFr3vbfTlFpbAx61OAbjE9+/wrQHaQ6yBFzfz+V6zfRZgJbU4d1h3qMCreBcyPEqv9RTxFCOkjYL7pVYJMRv8AozNB1qBWixtoO7XStd0rwGZbak/nF+8W9ooGjCf/AGGx+VJPjx9qLO1pvSPGlKmEfpBUr/sR8BT9urScIr9RgJ4yf4qPauHLi8x3/O1McPYUk/lSYneSI9B71tkHOPFrbh7ClVZrDWGleVnT+Tunh6vFIUkXABNu+sXiWZcEwAo6+NzW/wCmqOsxCUc0pPjp40B6T4JDamEIFwlZUd5mPQQaL61PHnRbFIG1UKT+BalAbvxpMetvGo8Kfvm1CVCQpxRj+1AOXw7IoJhGlrxDaUTnK0hMazIgj3mt/wBAtkpTjcYrXqlFtB/cpRJ74SB4mtTwVS6X4lTIabSkFSllX+EQI4X9K1vRrGKfwzLi0hKjIIGnZUUz4xNZ/wC0rCynD5f+QulKT+4fMCtoxhQ2hDaR2UAAeAimBzTp0nNjFQIACR6Uew+wh20agIIH+Nqh6dYUB5tYH4hf/qf5rUYQycw0UmfSj6WG6E7PJUtcwQQjzMn2roWyCEqcQLiRHkTWZ6FNSt2IsoH3rUYBkJedi1knz/1WZ8KfEsoMg+9xwql92Dba8mawsSRxmyR7nhV17EZHDJspEgSBdJvziCL1n9qbbKVxEgjtcYjd8K5c7lb4zYL48ZkoP6kA+YoEluEqmwzAT3gR8+QIo3hlkoZGug8jHwquloqgJEjrFz4LN/et+sxGnYYSnrSok6eBIkeg8qP4FhSmeSRrwqptR8JDbe9RJA5DfRtjs4T9w/mtTqisbtROQFatBqfHWhRUJk6T7UX22sqKW0CSsxyHGeXzoUnDAFKColS4uRaSJ8OFZ5f4YmwWJSl0G+o9SB8a2GzTKxOke9/lWNewRbWCbKjS0EagxxrZ7MEQo2AufC5p4UV44uX1nnHlaiTuLCEydw+jHAVkMTtk55Sm6iTfnxiiqiVuGRGVIGbcreod0ki/Cjf6OMb012dcrzSlQLgvMkmSSeEcLX5VqOguG6vCpJBBcv50K6SOS11e91zIgHUaFShyjXwrW4NoIQhA/KhJjuIFH/P7TyTbOxIzLQqZIM66RHlQZ7Dw0ueEUcS1C1HimqeKZlChxvXZhQ2Q0Qwkf3yfhUuKw8kmrWBZ/pcp+dPcbqnipq0kqbBuAgx3kG/tQXANS+Z0AIrSOwC2YmQKHJYCXlxoBVQgRhxa1A9vMaRxPqfkK08WvQ/FYYOFU8DFVTJJZtpSo2MBFr0q5a2F7XZDj3XIiEFEniUkms305KlY4QRBbEDgLzPM1qWYabUkAqCjJn0Fc3x2Jc+8Fa0nPmsL9yQOURW6zBPou4G9oMk7knwJSoTWy6COgrxq/wBeIMdwmKxf3J1OLbUUhFrE2FkmfG5Mcq1nRNpDbKw07nN1EXiY1EjlRqQ9MHVLx+Eby2SpKxacxz/AJ9a3BVNcYG33FvtvSS4iAgcxaB3/ABrsbaiQLX30yrALpY2FdWIuJPtVvBvEM5zqE+1WcfhCuJ3cqcnBnJlAN6UD9EAEqWI/Fee7d61omR/Wc4ZEecqqpgMAUGTYVZwmInEOIFxk17rj5UbikM2u6lAQSkKJVlE8wfcgWoYVoUQpQClTwhP4gCfCR3+NW+krZLaYEkLCrf23od1J6xO4du3/AHbVNZ5SUy4ufeR1gSnQOJ775beYVUuwVqLmIQR2UurHOQoyPfzqrtJlLKyrMAoulV/0gyPc1oMKwkKcWgghxef/ADSDHnNE9IftnBE4lhcdkIWCeBGnnm9K0W0j2Ep3BI+XwoRtBZGW4uQJNEtsG06dke5+VanoYvpK+W+rWjXONeVz6gVO80QpLwEJK8pHAntfE+VQbZwxcxGHbMZCB5knNPL8PrRbGtdVhFgg9lxPgUiD8qx9p+ItqJ7bZIsoQDHCaMvOZcMtW8pIH/a1AVPKUglQs2ZQf1JUmx/y961LDIUyEkGCAe6MtbZY7oijOtS1jNlHqZM+nrS6GbRJU40rNBUSkndxHpNX+iCAhnEKP4etV5JAt71S6EYYlx1ZIgEgcb3B8qzxnjVVOljSkLZcQBmCVpSTuKlIkjdMT51q+jTjq2v6o7QBSFcRaJrN/aCIbajULJ9P9Vsej7OTDtA65QT3m5p+4v8AVsuALE8I86a43ak8ZUOVWHLgxXQKWzmyE8o+NOxLYgzVxCcsDlUWNalNqliqoZUoO7TxqNCZUtXE09pkkQbVKyoCRUEC2ptUCmoq0VGeVRuQd9IDlJHClUq0CdaVWtOZNsPGxK9OM1MnZi1ZSQSRoSJI7po+XJ96sNYqDb6nw0riWTe++Zx2JToBCNwi8iZ30Q2bhnGxCERxEH3mtB1iVGdwvMG1SnFAHSCeH13VagDCbEQlfWBhAcmR38QCYBmjjS3N4MVY+9yOEd3xpDEnjv5afOpYenNwqVsqnQ1GnF3ufSnpxxgb/KnUkW2VpUhQOVQIMcCI1oNs/BrStZQ6lzKctpzHv3UYbxRP1/NPTiL238qvUrrZdVqKuvYIQJ7IJBngNTfdpXhxSkgnhf6vQ1zbS8iy4AUBJJhO4CbUioemaMymiiFBUJCgQb757redS9HXMQ5KnGy2gABCVCCdBJG6w9aHf/LJexbCUxkReLCNb92laZrFki9YndtavgbtXE/1EIBkiSYixlNvIk+VO6Y4xxsoAsmCO8iBWb6PBxzHOIUFdnMTmB3FKMw3QQAfGiHS/a6XFrw6jlW3iMpm0JgEHuIIP+qrerVJ2jZcdxK2XUNGESnNIykpVEXv6b61OIwvWYZ5LhBUqVQNyhcRVDZuLaWpaGIyNBKez+GSVEgHfaPOosSlRVMkQdx8KUoYVpSMI2DcOKB1J/THcJ+PGthhgoNpEzeZ5cPQVmEJIwrKdyUA66HMR7Ub2njOrYIGob9SmT43q0YG9HITgFqWJCluSOOYxTuhrNnB+2P8b1DsdwO4DIBcLCY7yPaZ8KO7NwJbVMiI0juArXEVlPtAWmUITcpJzACYJggVusC0erRIjsJt4CuY7bwuITinCpsuhThUgpk2JkJNuFq6RsJDqWh1ypWb5REIEDsDjHHiaJeytKw83pwaipesFIOCtootUShUuccaYpYqSKKiWBUi3gN9QuOjiPSrRiNQqBYp5eqB52rViEilSK5/3Sq1MlB0kd+p96nYHPxjx4UFaxR10BuAeP7hM1YZxEmVKPcCI05C/vXM4MpYOlpmw3d8WpyGrSZtqZoeh6BIXnPIADz9Kcw4pIuCZ4xb1oQkyAfzC+kGfWrIaHePfyFDPvCo7Oo119SRFPaeVw8jOvcONKEQ1r9cKQQDe318aqBSjpuI5jhw4Ul5p3Ge6oryG0+NSIUm1UAVzceRPsQJp6iRwtrAmpCQWkHnwrx3EJCTMRvnS9qGls3PC8WMdwIpy25TcBU6zbdwj5U6GdX0OYDiih1zJ/4QtIkb0hQGYJ3Rw31sWymB2SBA/wBUGb2QznCw2A4BZSdRvF550Vw6wLRPlb1qK/ssFxcaJBBt7H38KEdMejOHxLxW6hQWAAFpVlJG6dx4XE61FtPDqdyhClIE3+gbeNR7SxP3fDytROWwMzO/fyFW9DBXY+zmWGg20jKkbhvO9ROpJ41YfYTlNrway7vShCW5EgkTp5UG2d9ojiHP6jeZHGIUOFt96P0cbrE4KGEWuIT60RxODSokKBuB7Ch2w9rDHwoBSUJVJkQCYiJ38fKjOOnMRpFgeI3HyrXwKjWzkISkJk5fwknS0brTBN+Zr3DtqGsxT0OAWKqf94H6h4kVTpGpABmL1It61VV4hIM5h4fUU04gbj7Vak/XcTVd7EKOio7gI86hU4CdajdQcxkmPEeVpq0rgxh/UKYrGHiOFDnXIMHeLGD5aRFMSpU2jLG+15nhRoEFYru86hde32jjz4VTWrtRI5pHxFxH8UxYF+zfkAD3iN9BWjiVC0C3D5mq2J2iEnTS5uPLW5qm8VaKKgNypQPET9XpjrnHtRuiVHdMAfUGkJF7RcmxEbpSufQgUqGqYEnsrHcpEeprypBuUaFU+Fh3VJ2R47+ye8id3OqDbpGnHXXuqwl3NAnlv/0KCto3HtRvkjz17ovVhtaf1eFgf8uHrVRxwj8sC95O7+ee4cbTocEJiTzvM2ixj2oCy25BMRyzSTe/iKnRaSBO85SYFuH5p7qooVOskfuVfiQMsR3Vb7KDAJUeIzqTG4kTY/zUllonQCN+kfHvvUgVebenjfXSartr1BAItwE8TB9pPdU6RbdOkGSPCkmh05oINogGL803n086cFLmI7oAi3eb7qelZIJFiN0cz2o32/mn9aBqqNNRB7wTY67tKkalKyBoZm8x7fOvXSQkElCQPxSo34QZ+pp63UiNSTpA3jfx87VGy+V6oWnhmTBjedSP96VJIppc6a7513WM161njSOHDhv1r1StQDB0MFI05RHDUb6eFAQdJuOflUkaMw750nWe8+3Cq2PwqlwCAoA3CgCN/wDdqKIKIIuRPdbjBsK8Wd5AI7r/ABMVILVs1owVMgiRHwgTcVHi9nMAFRw0qtYRM8jmF/GjB7X6hbcbfWnpTka/mBjl5XEeFqkzGK2I6VAtS22gdlGZVr5iSNZm+laTYeOzICXCoFNpVMHuJvE0oCVBQgWvJtutJV36ipC6rKOyDAk9qfCYqSR9wH8KgTwmoy5xFxc9q3nqb1HmH6Jm9jf4VCp24ASpQ01980E7/KkJ2ngriOW7vt7imPYhGbJmIPCdfH6NNSIvZU/qMHhppupOIzmZJI3aCY7tfnUkqniIiddTv4yPOkpWlyJ4GDN+EW7xxpi2xvB5zpp9G1RK0Osa8+MwLGLa1YUqsUDEqFt2YX+uRFeyqYzRHEfE1VCjAmSRv7M8twEd1REpBsPKdBaI4elQXFmDmvIt4eAqq+sAEAC5M8L+hqsHTBmZG4p05CePGo04kBMlIE6annqLQBbQD1qSyvF/qSbcNOfKoXXoSYHmefKTP8VXcdSN87gFRMzaJv51A09mBBlKgOKRykwQfC4HshdbeMC48ZmlQpSrnMTM37f+/evKUFoUTmkzep0qMovqgzzsaVKs0pGvx95E871YxZ7Q5KAH+SRHkT5mlSrJEGB2ljdPzpxSCgSJ7Q1rylTAvLSBEADupce6lSqSo1/yEbr23bt1PxKAp1AIBGUGCJEg2McaVKop2XDnIk/m38FQKturMJudRv768pVJMtIEkCDGu/TjUGBWYVc2UQOXaNqVKhJX1HKkyZk336KqNpwkIkm5VN+ZpUqfqWR/yKHP4Jq8EABJAEkwTGtzrXtKlKRSIFqa2YzR9WrylUFIqPVrMmRmg79Bvp2GcJS1JJlN5Ova317SoiOxqiAIMXOlWGk28BSpUpE6NfrearNLPZudTv5ClSpRmLEpve6RfmoSKjaFyNwIjl3UqVSVnzoO/wCNRBwwq5/Fx5UqVAVsCP8Ak8P/AFqrjEw9Iscmo/bSpUqqCHCQLnTjSpUqS//Z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10079789" y="237931158"/>
          <a:ext cx="29527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561975</xdr:colOff>
      <xdr:row>0</xdr:row>
      <xdr:rowOff>0</xdr:rowOff>
    </xdr:from>
    <xdr:to>
      <xdr:col>4</xdr:col>
      <xdr:colOff>41731</xdr:colOff>
      <xdr:row>4</xdr:row>
      <xdr:rowOff>9525</xdr:rowOff>
    </xdr:to>
    <xdr:pic>
      <xdr:nvPicPr>
        <xdr:cNvPr id="4" name="Picture 2" descr="Logo of Wine Idea Fine and rare wines, page showing Bordeaux wines">
          <a:extLst>
            <a:ext uri="{FF2B5EF4-FFF2-40B4-BE49-F238E27FC236}">
              <a16:creationId xmlns:a16="http://schemas.microsoft.com/office/drawing/2014/main" id="{86640696-87B8-449C-858F-E6626E0AE1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6400" y="0"/>
          <a:ext cx="3908881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562</xdr:row>
      <xdr:rowOff>0</xdr:rowOff>
    </xdr:from>
    <xdr:to>
      <xdr:col>5</xdr:col>
      <xdr:colOff>295275</xdr:colOff>
      <xdr:row>562</xdr:row>
      <xdr:rowOff>314325</xdr:rowOff>
    </xdr:to>
    <xdr:sp macro="" textlink="">
      <xdr:nvSpPr>
        <xdr:cNvPr id="5" name="AutoShape 1024" descr="data:image/jpeg;base64,/9j/4AAQSkZJRgABAQAAAQABAAD/2wCEAAkGBxQTEhUUExQWFhUXGR4aGBgYFxgcGBwdHBocFxoYHBccHSggHBolHBwcITEhJSkrLi4uGh8zODMsNygtLiwBCgoKDg0OGhAQGiwkHCQsLCwsLCwsLCwsLCwsLCwsLCwsLCwsLCwsLCwsLCwsLCwsLCwsLCwsLCwsLCwsLCwsLP/AABEIAMIBAwMBIgACEQEDEQH/xAAcAAABBQEBAQAAAAAAAAAAAAAFAAIDBAYHAQj/xAA9EAABAwIDBAgDBwQCAgMAAAABAgMRACEEEjEFQVFhBhMicYGRobHB0fAHFDJCUnLhI2KS8TOCU7IVJEP/xAAYAQEBAQEBAAAAAAAAAAAAAAABAAIDBP/EAB8RAQEBAAMBAQADAQAAAAAAAAABEQIhMUESMlFhA//aAAwDAQACEQMRAD8A3DTapJOm7uqfLSRTxSy8SipQmvAKeKCUUste17UjcteAU+lUXkV6E16BTkipG5aWSpIr2KkjyU1SamNMUKkiKaruoq3lqNaagoLaqFxuiOSmYlu1QwIcaqEsURS3Jr19mKgFPM2qo4zRhaKquNVAOUxVTE4UGjIRVTEN2NYwMzicPrQ1SbFMxOlH8Si1C8UgATXOtSspjWyCU86iZwwKCeFXdoK7VQtN5ha1BD1G814y1BmpMQ3ekyDWkdi/w2vUSBmSPanBzUU9MJA51BXU0AYilVha70qk+jkpp4TXqRTwK7l4E04Jr0U+gmhNehNOFe0E3LSCKGq242nFfdXCEuKSFtzosXBAP6gQbcCOdX8RikoQpajCUAlR4QJPpUkwRTkooD0G6Rff8Il/LkJUpJGolJifEQeU1oQakblpFNPrw1Iwppqk0BwPSH7w5jMMn+nicOSADoQbtrHLSR86v7L2y26hBPYWQMyFGClW9J7jVqXgmmKRVkJi505UFa6QMrxjmDBh1tKVQY7QIkhPNIyk/u5GpL+SmPN2qwazvSPpU1hHsMy5dT6osfwpPZCzyzkCOEndUhNLN6c81VnJXi00gOLFRuYaiJRvBjnVLCbUbfeLaVJWsWJQrSIklIMHXfNFoxTW1FqoYtut0nBiLpCt0nX67qB7dZQlEJSAqdd8cOVGi8emFxTfaoTjk1o8bh99ZVvGhS3GlEBaFG3FOoI8D6VmxmBT7Ikkjwqvs7DBSVEGIqbbLgSnNIgc/SvNgvSxmMAmjGviq3hZtvn0pi2QJ40QaR2jG+q7yAkxqaz9Z0HW3cmKSl6Crca91DkmTFLSRbgmlTgilQH0oFU4qgSdKwe09o4pvG/dmCFIcTnP6mhMEToAToe/lUnSLZuNOFeQ0tPbBBAKiYIuEk3zc/Su7WtZs3bDT7QeaUFNme1+0kH1Brzo/tpvFsIfb/CubHUQSCDztQXots1OEwbLIV1iYKisCASolRgbhePCud4HbD+AWvB4YdcFOqUkoBKkgRIA/VGs2o0u4g1DhsUFlUaJMTOp31y7ZnSrGFbiFgrabIS4uACif1CJCeKhYam1dMwGHDbYSL7yeJNyatLmf25on7qtIUFpUoBQsALK11mQDNc2G0XglYGIe/qSHBnUQoEQcwJva1dK+2JXWBKQY6oZrbyYHtXLWGJFZtxR2b7IdtsNYRtha8jhWuEn85nNIP7SK6StCbLSdLG9o+dcl+z1tv7ogpAKkrUFTchVvK0V0RnaaWx2rcR8a3JsGiWJxKUAZiBJgTvPCgj+3Sy4kLEoXYGQIUNxncR8aZ0qUHWYQrtSFoI3FJn+KzG3McprCuPukkkdlJtJ0Agbp86KdB+lm1UK2gXMMlQxKWVZykiMoEjPf8WgEcU1otgdMmELbwhaW8tSZW4ACkGLzO7+KxvQPZD6VYh/EtOJU7lSkuIUCrMrOqAbxZPpW9wvRNRUFhQaF7mDI4Rw51nQ1uCW0UkNjqybx+X5CuPbdbfG1G8aEZVtuBD6YIjKCkLv/wDm41+bSQRXUcNsghPZelXdAnumfWg7hUVlrFZStCgWgFAlaI7K1bwAvPAPAVWy+LwRY6RSQCw4Ex+NUSf+syAeYnS28YnpZsF3H7Tw7iRlbTlClTYJSrOSZ33I74rZOIgEnQX+jXuB2jh8QhxLKgpaRC0i8EglMxvkaVcpcUutC9YFUacDNLqTExauf9BOkAxCEkqhZAIFwecRqeXfXQWsWAQm5nfEgUceetWMf0l2ihbwwhUQlSe3lJkEnsyeGtvOgOw+imIaaeWHC0+pwBJRoENrNo0IXcnlHCtXtvCN/fitCe0lgJVH9yyUgDQnWSeXGpnNovImyYAGVNyZGpUqQDPCB8qe6zRHE7TUxhluKGZQEpExJjTuqih5S1S+EqSQAnKCDdIM30OaYHCoXnxiAFLEpGqfQp75HkoVNKXVKWkhSNQQbcIt7VqXRYic2Y2qSHJSNREK8TpWV6T9AcMtGJxK3FJcbb7IBA7Q0zcTui2tbIsozwqUyqSQkwpQuElWlhBindI9mocYWgkIzApk7zqnxCoI8eNXKdKSPnbaezGwoBslQBuJPa4xOhitB9wKWyEbx2R7CqW1dmqNzMEkA7pAuJ41dZ6QJCUZm5ywFQYkcq58e2+ag3ttDZByqzg3BixHfW1xXRQYxLb+BIAdEltw5ck6kEjSd27dNZTo50YXtHFryjKiczijokHQc1EV21rApaS2kKu2gJzKiVQIzHdmNak1jI53ifsvebQT1zS1DUSRY75IrBPlsBaEpEIWEhcXWqFZzP6bCButvJrv33QkyFGD+IEyDz5GuafaJsJKHUZRCSmQALSdTI1PPhFV44MYA0qWIdCVFITMGJpVkt070oUzjsStDWdOdCFrtIIBFuV9K32HxxWyXGzeLDnwrMbW6PowiXAO0t1anD4qTlE8pNaTo632NLG/jXbiL6g2Ziy40M4SlyTnSnQKmSB4n151jcJj07Mdd6xHWF1wlTqRcHKF5DviSqK6PgcCzhS472lKWSo5iDeAOyItoBXOdsILnWqKZKngoDiSP4PnWbWsaHouhSVOvJHadTnVwzG+XwFq0mFxyvu6VLSEry3Qm4Bv2R3VR6M5AkJt2r+f+qj2E4FLxgcT2UPkIJOnZSVQeGYm1PijM9M8CfumJcUkKXkkqJMIkgAW1WZ03VzDBvNgiTAi/LWa6R9qHSpCsOvDND8RSCdAADmgDnFclSu4rPKGdN19nOIczuNN3C1Awd0aGe63gK0vTph5IbBRCCoHODYEcf5qj9jOB615ZAhTZlSiLZVTHeSQbV21rDpG4Hmdf4pm4rHNui2OT93K1JJTOXNJkCIJINre1aPC7VZbSntJWeMX4WTrytrxoztHaGqEgc1R6Cub/cSSXEjKrMREWEEiY+taLbA2ux9uB5bjZuEAmCkaTFiLa8R560H2htcqUpCiUpUeysCciuY3pPDy0qLohs11vEKXmccC5K5kiSAJncLC1qv7V2YlJdLosU+mogDS9Y5bTPFvZ7KQgEOqKxBJGXKrjqDY3iltvZwccZdN1pKgk5YKUmCpJ43ANZLY+PUtRSmUpTcDid08rRHCeM1oGNoFtALpFrA/3aQOREmN0eVwXITxOGKm73mR4VD0a2Iywla2kBKnCFKI3wbe586s7N2khxqxsLT6e9PwbwGdI3WFdqzjl+NwP3THOhJhPWzlm4SvtpUnlCiO9NdW2U4pSEqP4oudx5iNxFZLp3s7+q0+EyCnIvnCpE+BIrdbAaBw6RM2sfavPw652Ol/izO3caUuIcZ/CtWVyfxAiAAk/pPanwqvtPaYaSVq1i0Xv3UV2ps+HEzYJk8tQR7VmtvtSE2JgEgAandblXfxz9E+jmK+8NrUpktKWVDgVkADOBunQd00bTgRh2EtjjfmSZJjdck0C2CFJS0k/iCM3rA9q1bzOdQKhIAmNxnjWZ/bViuMYTKQOyk8NVawDyEX58qaO23/AFEpUUmYuQYMixvI9aot7TWt55gtBvqldkzZaVJCgoWsZJEcq9x+3Pu6mkdUp0vKCIT+WdVH+0CSe6tfAw/2lul51ppCUhLaTAQBqdbC3+jWSY6POcNY3Eq5AAbzXb1dE8M+tDxCkrA7WU2VIvIM772irS9lMNqBQ3ChoSST4SbHnWMIB0R2WrDYYJWMqzdSZnLwHfxPyFU+k+zxiG0EqUktvBaSkwZSIvyM1oMU5AJNAlY9JAbUdTPn9CunnTNFdkKPVkHUSPSsV0mW0lJSSsqbKitRNyFdoJTutYRW22ZiUjKCQJ/1QVfRVSXy8+tK0glSGwD+KbFU6wN3GrkHGBs/9ZIUbkd968rsDvQbDOqLjxWpxRJUQYHcBwAt4Uqx+au1PpZiQVoBGYnRMxMnedwtJ5TRXB7Qyp1E74HsNwrH9IMUV4xN7JSAB36n2HnVnDPFRVfspi43mJNbt7MgpjtolwmVW4eMfXfXN+ke2lJUgtm2YqjdEix8q1GKxyUFVptHkJN92/yFYLbbcqBkaRbTW3oa52tQaV01W0UJbSeymSSdc3aAtwouvbri8McSeyla1EpBMFw2vYWtIHvWUY6LvYjKWQFSkZiVBIB8dREG1dUw/RhAwJwciVsjtajrAJzDlmFN2qdOK7TxRWokmZNUhT3QQYIgixHAixFMVoak+mfs22cnDbPZkQpxKXFneVLSFR4CE/8AWjOLxtid26qLD0ssxYdWj1SPhFRKRJAOgua3INRPPEwOJqfY2yS4ZUB1esz2lKm4/bEX+hEhrrHB5D51pG1BCQkaDSqiJnFpaQAABGgGlZnais+v5jHmY+dENpPfKgW1Xwnq+/Me4TRfDWc6NbRDmZC2gy4hRSoDeQYkHeDWS+1LFvoxSBKg2WwW4PZmSF6fm08I41rjhyl9S08Z86u9LOjDuOwzYZ6vO2tRPWEgZSL9pIJn8JjfWfgnrnn2edIH28QoZlKQW7oJJSV2KVRuiLmujdGnXFLKlqmQfXlQfYHQpzDJW4/1WcIyNhsqNirMpSyoCVflEaCiux1wYrN3ZrTcJw6XmsquFXtks5EhPChuwnZkUWTNq1neqVPi8KlxJSsfA+BrGdKML91R1mqRYKi8mwBjz4GK2bD00sbhUuoUhYCkqEEHeKanN9ibQ6xTSoiQoRwAIAnnefOt3s3ESnKe4Vy4sHDYptjelxYBvdJhSSd0lJBreMuwT9fWtZ41pZxWCIdKtx0PwNNxLICxxgkeVW0YjrERv+VVHcTmVHL+PnW9YsXMAspEHdUu0ESnMPH501Jg8iKsi4IP0KJMNZHbzwSiBWUwv9V5I3T6CtBto9tTZ3WodsRjIpR3xA85Jqs2ssJits4pGOeaz5j1mVsK3CRCQOcg+NdR2cpakth0yvKM55gX+VGMNhmjCy2gq/UUJzSP7omgm11ZHFRoD6G9Mll7QudoRYARSrK/fqVa1a5y5jsz7ihvAAPd/urv/wAmEtpA1gnvJ3HuoCytJQoXkKJB8Kiff3kzln4xFc7Wolx+LUUkq3gC1lRAk8IPGqbCDA1Jm43DWBVTEOEkDMYO+N1WcMrLIzE6+1ZLR9Hdo9W4UT2TYA6yqxM7vwiuhYLaAWEqtrFtNAa4oh0pVOomIndPzrofRfFpU0EzcEKN51SSf9VqUOe9L2gnHYlI06wkf9u18aEKFj3Uc6arBx2IKbjMB4hCQfWaCTSn0sw9LbZGmRJH+IipGnpCqz/RXaXXYHDr39WEq/cjsH1TVzC4gkODSCD5yK3rI3sYypR4CB3n+B61dee1oZsN+W1fu+AqUOTbnUkmKuQKzm3nB1hA/KI9I96MO4iCT31ldqOEqKprHPwxZaEwd1x/iPjJ8q1Gw1E4dJn8ZkdwEE+YrmnSbabrOE6xowQbyNypB9K6fs9oNttt/wDjaSk98CT6GrikW1SMqjy+PyrKYU5Vxzo9tl/sxvJ9tKz7YhYNHL1RsdiOwsnjWlQrfWL2Q9BvWtw7siK0onUmDI8amSo1CpevdXrbk+VRcv6fuhG1Wbx/TSrxKlJ4cEitRh3gYI0MeRrP/auwkYjCuEahSSf2kKAP+R86IbGxGZCLzYfKsT0irDuVQiqqWw2+4RbrSFxzgBXmRPjXjjnaF9L/AAqrtZzttH+0+9aVahL01ZafvFZrBvknWd9EG8VlBUdQNN/GkAnSGDiF8iP/AFE0OJIWSN1C39plThUvskqJj68qid2wTfnb5eVEsZxuNm4qURQDb20Elx0DURHOAJp/3/qsOlZ/EdBzisfjH1oUSsG9/OtWirIxw4jxpVl8Th15jBIEz53pVz/SZ5T5aWZHZm4r1vEDNETMx5GiW2cHmdy65/eNfPwrPRkcyzcGLelXrotB4kc9PCmZjxqbYmzFPYhLKVZSqQTrEAk28Kk6RbPOFfLOcrIAJI7IveIoxIcI2pRy6z493OtQ8+cKgrSCuUjNwCpI3aCI86GsbPI6pRtmKJndJ0Pia3CsFNikXmbWO4n4UyM2uSqzLUSbqUSSeJNya8yUR2zguoxDiBYA27jcehirjOERGYjdPhrFRbD7LtoD7u4yo3QvMn9qxfwCgf8AKtMSQ4Uj8wj4x6Vz3oEAcSs6Q0uBxkp9q3Gy21LlRP4FDKdecd1WoV2FiikrbVrEjhbX0jyonh3O19fXGs1ihlUVD8SSYP19Xq/s7HheUxBBuOH8HjT+vgxaxzsmBQbHokcqt45wpkmxk/ChD2II7RM92lFqxK7gUrQG3BKVwDfmIrevmOsNc7bxYCgbFQIIBOgHLx17q2+MxXZKhoqI9TTxAPjnJMcKGqc7Y+jTsS/BMa0Kff7ad94tzrNpxqsK5WiweM0rG4N+bAyRRtlRyo4n4VuUNLiMRlSVcbDvNSYRyw7qA4rFyW0cBmPjYfGieHdgVFjftmfHV4YaKK1keASD7ihnRbGEFAJ3gfKhv2wbSz4ltA0aTHisyr0y1d6GMB1taoIyRHEkQfmKx9aalSrnfJ+NqAba2gVPnKRlbTl5Tqo+ftWhOAV1KnDqNBvAOpNB2mUJSTlFr3vbfTlFpbAx61OAbjE9+/wrQHaQ6yBFzfz+V6zfRZgJbU4d1h3qMCreBcyPEqv9RTxFCOkjYL7pVYJMRv8AozNB1qBWixtoO7XStd0rwGZbak/nF+8W9ooGjCf/AGGx+VJPjx9qLO1pvSPGlKmEfpBUr/sR8BT9urScIr9RgJ4yf4qPauHLi8x3/O1McPYUk/lSYneSI9B71tkHOPFrbh7ClVZrDWGleVnT+Tunh6vFIUkXABNu+sXiWZcEwAo6+NzW/wCmqOsxCUc0pPjp40B6T4JDamEIFwlZUd5mPQQaL61PHnRbFIG1UKT+BalAbvxpMetvGo8Kfvm1CVCQpxRj+1AOXw7IoJhGlrxDaUTnK0hMazIgj3mt/wBAtkpTjcYrXqlFtB/cpRJ74SB4mtTwVS6X4lTIabSkFSllX+EQI4X9K1vRrGKfwzLi0hKjIIGnZUUz4xNZ/wC0rCynD5f+QulKT+4fMCtoxhQ2hDaR2UAAeAimBzTp0nNjFQIACR6Uew+wh20agIIH+Nqh6dYUB5tYH4hf/qf5rUYQycw0UmfSj6WG6E7PJUtcwQQjzMn2roWyCEqcQLiRHkTWZ6FNSt2IsoH3rUYBkJedi1knz/1WZ8KfEsoMg+9xwql92Dba8mawsSRxmyR7nhV17EZHDJspEgSBdJvziCL1n9qbbKVxEgjtcYjd8K5c7lb4zYL48ZkoP6kA+YoEluEqmwzAT3gR8+QIo3hlkoZGug8jHwquloqgJEjrFz4LN/et+sxGnYYSnrSok6eBIkeg8qP4FhSmeSRrwqptR8JDbe9RJA5DfRtjs4T9w/mtTqisbtROQFatBqfHWhRUJk6T7UX22sqKW0CSsxyHGeXzoUnDAFKColS4uRaSJ8OFZ5f4YmwWJSl0G+o9SB8a2GzTKxOke9/lWNewRbWCbKjS0EagxxrZ7MEQo2AufC5p4UV44uX1nnHlaiTuLCEydw+jHAVkMTtk55Sm6iTfnxiiqiVuGRGVIGbcreod0ki/Cjf6OMb012dcrzSlQLgvMkmSSeEcLX5VqOguG6vCpJBBcv50K6SOS11e91zIgHUaFShyjXwrW4NoIQhA/KhJjuIFH/P7TyTbOxIzLQqZIM66RHlQZ7Dw0ueEUcS1C1HimqeKZlChxvXZhQ2Q0Qwkf3yfhUuKw8kmrWBZ/pcp+dPcbqnipq0kqbBuAgx3kG/tQXANS+Z0AIrSOwC2YmQKHJYCXlxoBVQgRhxa1A9vMaRxPqfkK08WvQ/FYYOFU8DFVTJJZtpSo2MBFr0q5a2F7XZDj3XIiEFEniUkms305KlY4QRBbEDgLzPM1qWYabUkAqCjJn0Fc3x2Jc+8Fa0nPmsL9yQOURW6zBPou4G9oMk7knwJSoTWy6COgrxq/wBeIMdwmKxf3J1OLbUUhFrE2FkmfG5Mcq1nRNpDbKw07nN1EXiY1EjlRqQ9MHVLx+Eby2SpKxacxz/AJ9a3BVNcYG33FvtvSS4iAgcxaB3/ABrsbaiQLX30yrALpY2FdWIuJPtVvBvEM5zqE+1WcfhCuJ3cqcnBnJlAN6UD9EAEqWI/Fee7d61omR/Wc4ZEecqqpgMAUGTYVZwmInEOIFxk17rj5UbikM2u6lAQSkKJVlE8wfcgWoYVoUQpQClTwhP4gCfCR3+NW+krZLaYEkLCrf23od1J6xO4du3/AHbVNZ5SUy4ufeR1gSnQOJ775beYVUuwVqLmIQR2UurHOQoyPfzqrtJlLKyrMAoulV/0gyPc1oMKwkKcWgghxef/ADSDHnNE9IftnBE4lhcdkIWCeBGnnm9K0W0j2Ep3BI+XwoRtBZGW4uQJNEtsG06dke5+VanoYvpK+W+rWjXONeVz6gVO80QpLwEJK8pHAntfE+VQbZwxcxGHbMZCB5knNPL8PrRbGtdVhFgg9lxPgUiD8qx9p+ItqJ7bZIsoQDHCaMvOZcMtW8pIH/a1AVPKUglQs2ZQf1JUmx/y961LDIUyEkGCAe6MtbZY7oijOtS1jNlHqZM+nrS6GbRJU40rNBUSkndxHpNX+iCAhnEKP4etV5JAt71S6EYYlx1ZIgEgcb3B8qzxnjVVOljSkLZcQBmCVpSTuKlIkjdMT51q+jTjq2v6o7QBSFcRaJrN/aCIbajULJ9P9Vsej7OTDtA65QT3m5p+4v8AVsuALE8I86a43ak8ZUOVWHLgxXQKWzmyE8o+NOxLYgzVxCcsDlUWNalNqliqoZUoO7TxqNCZUtXE09pkkQbVKyoCRUEC2ptUCmoq0VGeVRuQd9IDlJHClUq0CdaVWtOZNsPGxK9OM1MnZi1ZSQSRoSJI7po+XJ96sNYqDb6nw0riWTe++Zx2JToBCNwi8iZ30Q2bhnGxCERxEH3mtB1iVGdwvMG1SnFAHSCeH13VagDCbEQlfWBhAcmR38QCYBmjjS3N4MVY+9yOEd3xpDEnjv5afOpYenNwqVsqnQ1GnF3ufSnpxxgb/KnUkW2VpUhQOVQIMcCI1oNs/BrStZQ6lzKctpzHv3UYbxRP1/NPTiL238qvUrrZdVqKuvYIQJ7IJBngNTfdpXhxSkgnhf6vQ1zbS8iy4AUBJJhO4CbUioemaMymiiFBUJCgQb757redS9HXMQ5KnGy2gABCVCCdBJG6w9aHf/LJexbCUxkReLCNb92laZrFki9YndtavgbtXE/1EIBkiSYixlNvIk+VO6Y4xxsoAsmCO8iBWb6PBxzHOIUFdnMTmB3FKMw3QQAfGiHS/a6XFrw6jlW3iMpm0JgEHuIIP+qrerVJ2jZcdxK2XUNGESnNIykpVEXv6b61OIwvWYZ5LhBUqVQNyhcRVDZuLaWpaGIyNBKez+GSVEgHfaPOosSlRVMkQdx8KUoYVpSMI2DcOKB1J/THcJ+PGthhgoNpEzeZ5cPQVmEJIwrKdyUA66HMR7Ub2njOrYIGob9SmT43q0YG9HITgFqWJCluSOOYxTuhrNnB+2P8b1DsdwO4DIBcLCY7yPaZ8KO7NwJbVMiI0juArXEVlPtAWmUITcpJzACYJggVusC0erRIjsJt4CuY7bwuITinCpsuhThUgpk2JkJNuFq6RsJDqWh1ypWb5REIEDsDjHHiaJeytKw83pwaipesFIOCtootUShUuccaYpYqSKKiWBUi3gN9QuOjiPSrRiNQqBYp5eqB52rViEilSK5/3Sq1MlB0kd+p96nYHPxjx4UFaxR10BuAeP7hM1YZxEmVKPcCI05C/vXM4MpYOlpmw3d8WpyGrSZtqZoeh6BIXnPIADz9Kcw4pIuCZ4xb1oQkyAfzC+kGfWrIaHePfyFDPvCo7Oo119SRFPaeVw8jOvcONKEQ1r9cKQQDe318aqBSjpuI5jhw4Ul5p3Ge6oryG0+NSIUm1UAVzceRPsQJp6iRwtrAmpCQWkHnwrx3EJCTMRvnS9qGls3PC8WMdwIpy25TcBU6zbdwj5U6GdX0OYDiih1zJ/4QtIkb0hQGYJ3Rw31sWymB2SBA/wBUGb2QznCw2A4BZSdRvF550Vw6wLRPlb1qK/ssFxcaJBBt7H38KEdMejOHxLxW6hQWAAFpVlJG6dx4XE61FtPDqdyhClIE3+gbeNR7SxP3fDytROWwMzO/fyFW9DBXY+zmWGg20jKkbhvO9ROpJ41YfYTlNrway7vShCW5EgkTp5UG2d9ojiHP6jeZHGIUOFt96P0cbrE4KGEWuIT60RxODSokKBuB7Ch2w9rDHwoBSUJVJkQCYiJ38fKjOOnMRpFgeI3HyrXwKjWzkISkJk5fwknS0brTBN+Zr3DtqGsxT0OAWKqf94H6h4kVTpGpABmL1It61VV4hIM5h4fUU04gbj7Vak/XcTVd7EKOio7gI86hU4CdajdQcxkmPEeVpq0rgxh/UKYrGHiOFDnXIMHeLGD5aRFMSpU2jLG+15nhRoEFYru86hde32jjz4VTWrtRI5pHxFxH8UxYF+zfkAD3iN9BWjiVC0C3D5mq2J2iEnTS5uPLW5qm8VaKKgNypQPET9XpjrnHtRuiVHdMAfUGkJF7RcmxEbpSufQgUqGqYEnsrHcpEeprypBuUaFU+Fh3VJ2R47+ye8id3OqDbpGnHXXuqwl3NAnlv/0KCto3HtRvkjz17ovVhtaf1eFgf8uHrVRxwj8sC95O7+ee4cbTocEJiTzvM2ixj2oCy25BMRyzSTe/iKnRaSBO85SYFuH5p7qooVOskfuVfiQMsR3Vb7KDAJUeIzqTG4kTY/zUllonQCN+kfHvvUgVebenjfXSartr1BAItwE8TB9pPdU6RbdOkGSPCkmh05oINogGL803n086cFLmI7oAi3eb7qelZIJFiN0cz2o32/mn9aBqqNNRB7wTY67tKkalKyBoZm8x7fOvXSQkElCQPxSo34QZ+pp63UiNSTpA3jfx87VGy+V6oWnhmTBjedSP96VJIppc6a7513WM161njSOHDhv1r1StQDB0MFI05RHDUb6eFAQdJuOflUkaMw750nWe8+3Cq2PwqlwCAoA3CgCN/wDdqKIKIIuRPdbjBsK8Wd5AI7r/ABMVILVs1owVMgiRHwgTcVHi9nMAFRw0qtYRM8jmF/GjB7X6hbcbfWnpTka/mBjl5XEeFqkzGK2I6VAtS22gdlGZVr5iSNZm+laTYeOzICXCoFNpVMHuJvE0oCVBQgWvJtutJV36ipC6rKOyDAk9qfCYqSR9wH8KgTwmoy5xFxc9q3nqb1HmH6Jm9jf4VCp24ASpQ01980E7/KkJ2ngriOW7vt7imPYhGbJmIPCdfH6NNSIvZU/qMHhppupOIzmZJI3aCY7tfnUkqniIiddTv4yPOkpWlyJ4GDN+EW7xxpi2xvB5zpp9G1RK0Osa8+MwLGLa1YUqsUDEqFt2YX+uRFeyqYzRHEfE1VCjAmSRv7M8twEd1REpBsPKdBaI4elQXFmDmvIt4eAqq+sAEAC5M8L+hqsHTBmZG4p05CePGo04kBMlIE6annqLQBbQD1qSyvF/qSbcNOfKoXXoSYHmefKTP8VXcdSN87gFRMzaJv51A09mBBlKgOKRykwQfC4HshdbeMC48ZmlQpSrnMTM37f+/evKUFoUTmkzep0qMovqgzzsaVKs0pGvx95E871YxZ7Q5KAH+SRHkT5mlSrJEGB2ljdPzpxSCgSJ7Q1rylTAvLSBEADupce6lSqSo1/yEbr23bt1PxKAp1AIBGUGCJEg2McaVKop2XDnIk/m38FQKturMJudRv768pVJMtIEkCDGu/TjUGBWYVc2UQOXaNqVKhJX1HKkyZk336KqNpwkIkm5VN+ZpUqfqWR/yKHP4Jq8EABJAEkwTGtzrXtKlKRSIFqa2YzR9WrylUFIqPVrMmRmg79Bvp2GcJS1JJlN5Ova317SoiOxqiAIMXOlWGk28BSpUpE6NfrearNLPZudTv5ClSpRmLEpve6RfmoSKjaFyNwIjl3UqVSVnzoO/wCNRBwwq5/Fx5UqVAVsCP8Ak8P/AFqrjEw9Iscmo/bSpUqqCHCQLnTjSpUqS//Z">
          <a:extLst>
            <a:ext uri="{FF2B5EF4-FFF2-40B4-BE49-F238E27FC236}">
              <a16:creationId xmlns:a16="http://schemas.microsoft.com/office/drawing/2014/main" id="{84BE7043-5CD3-47D9-90CF-C6F3116D3524}"/>
            </a:ext>
          </a:extLst>
        </xdr:cNvPr>
        <xdr:cNvSpPr>
          <a:spLocks noChangeAspect="1" noChangeArrowheads="1"/>
        </xdr:cNvSpPr>
      </xdr:nvSpPr>
      <xdr:spPr bwMode="auto">
        <a:xfrm>
          <a:off x="11020425" y="212274150"/>
          <a:ext cx="29527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561976</xdr:colOff>
      <xdr:row>0</xdr:row>
      <xdr:rowOff>0</xdr:rowOff>
    </xdr:from>
    <xdr:to>
      <xdr:col>3</xdr:col>
      <xdr:colOff>533400</xdr:colOff>
      <xdr:row>4</xdr:row>
      <xdr:rowOff>19050</xdr:rowOff>
    </xdr:to>
    <xdr:pic>
      <xdr:nvPicPr>
        <xdr:cNvPr id="2" name="Picture 2" descr="Logo of Wine Idea Fine and rare wines, page showing Rhone wines">
          <a:extLst>
            <a:ext uri="{FF2B5EF4-FFF2-40B4-BE49-F238E27FC236}">
              <a16:creationId xmlns:a16="http://schemas.microsoft.com/office/drawing/2014/main" id="{D79D8546-DED5-46D7-B442-46EEF73C22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76826" y="0"/>
          <a:ext cx="3857624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561975</xdr:colOff>
      <xdr:row>0</xdr:row>
      <xdr:rowOff>1</xdr:rowOff>
    </xdr:from>
    <xdr:to>
      <xdr:col>3</xdr:col>
      <xdr:colOff>424636</xdr:colOff>
      <xdr:row>4</xdr:row>
      <xdr:rowOff>68581</xdr:rowOff>
    </xdr:to>
    <xdr:pic>
      <xdr:nvPicPr>
        <xdr:cNvPr id="2" name="Picture 2" descr="Logo of Wine Idea Fine and rare wines, page showing other appellations wines">
          <a:extLst>
            <a:ext uri="{FF2B5EF4-FFF2-40B4-BE49-F238E27FC236}">
              <a16:creationId xmlns:a16="http://schemas.microsoft.com/office/drawing/2014/main" id="{3318811A-82CE-4404-AEAD-1BAEC23BF0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73015" y="1"/>
          <a:ext cx="3748861" cy="975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561975</xdr:colOff>
      <xdr:row>0</xdr:row>
      <xdr:rowOff>1</xdr:rowOff>
    </xdr:from>
    <xdr:to>
      <xdr:col>3</xdr:col>
      <xdr:colOff>647700</xdr:colOff>
      <xdr:row>3</xdr:row>
      <xdr:rowOff>180974</xdr:rowOff>
    </xdr:to>
    <xdr:pic>
      <xdr:nvPicPr>
        <xdr:cNvPr id="2" name="Picture 2" descr="Logo of Wine Idea Fine and rare wines, page showing Champagne wines">
          <a:extLst>
            <a:ext uri="{FF2B5EF4-FFF2-40B4-BE49-F238E27FC236}">
              <a16:creationId xmlns:a16="http://schemas.microsoft.com/office/drawing/2014/main" id="{D9E59A25-6E55-4A56-BD1C-61862D542A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38800" y="1"/>
          <a:ext cx="3971925" cy="8858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295275</xdr:colOff>
      <xdr:row>57</xdr:row>
      <xdr:rowOff>121920</xdr:rowOff>
    </xdr:to>
    <xdr:sp macro="" textlink="">
      <xdr:nvSpPr>
        <xdr:cNvPr id="3" name="AutoShape 1024" descr="data:image/jpeg;base64,/9j/4AAQSkZJRgABAQAAAQABAAD/2wCEAAkGBxQTEhUUExQWFhUXGR4aGBgYFxgcGBwdHBocFxoYHBccHSggHBolHBwcITEhJSkrLi4uGh8zODMsNygtLiwBCgoKDg0OGhAQGiwkHCQsLCwsLCwsLCwsLCwsLCwsLCwsLCwsLCwsLCwsLCwsLCwsLCwsLCwsLCwsLCwsLCwsLP/AABEIAMIBAwMBIgACEQEDEQH/xAAcAAABBQEBAQAAAAAAAAAAAAAFAAIDBAYHAQj/xAA9EAABAwIDBAgDBwQCAgMAAAABAgMRACEEEjEFQVFhBhMicYGRobHB0fAHFDJCUnLhI2KS8TOCU7IVJEP/xAAYAQEBAQEBAAAAAAAAAAAAAAABAAIDBP/EAB8RAQEBAAMBAQADAQAAAAAAAAABEQIhMUESMlFhA//aAAwDAQACEQMRAD8A3DTapJOm7uqfLSRTxSy8SipQmvAKeKCUUste17UjcteAU+lUXkV6E16BTkipG5aWSpIr2KkjyU1SamNMUKkiKaruoq3lqNaagoLaqFxuiOSmYlu1QwIcaqEsURS3Jr19mKgFPM2qo4zRhaKquNVAOUxVTE4UGjIRVTEN2NYwMzicPrQ1SbFMxOlH8Si1C8UgATXOtSspjWyCU86iZwwKCeFXdoK7VQtN5ha1BD1G814y1BmpMQ3ekyDWkdi/w2vUSBmSPanBzUU9MJA51BXU0AYilVha70qk+jkpp4TXqRTwK7l4E04Jr0U+gmhNehNOFe0E3LSCKGq242nFfdXCEuKSFtzosXBAP6gQbcCOdX8RikoQpajCUAlR4QJPpUkwRTkooD0G6Rff8Il/LkJUpJGolJifEQeU1oQakblpFNPrw1Iwppqk0BwPSH7w5jMMn+nicOSADoQbtrHLSR86v7L2y26hBPYWQMyFGClW9J7jVqXgmmKRVkJi505UFa6QMrxjmDBh1tKVQY7QIkhPNIyk/u5GpL+SmPN2qwazvSPpU1hHsMy5dT6osfwpPZCzyzkCOEndUhNLN6c81VnJXi00gOLFRuYaiJRvBjnVLCbUbfeLaVJWsWJQrSIklIMHXfNFoxTW1FqoYtut0nBiLpCt0nX67qB7dZQlEJSAqdd8cOVGi8emFxTfaoTjk1o8bh99ZVvGhS3GlEBaFG3FOoI8D6VmxmBT7Ikkjwqvs7DBSVEGIqbbLgSnNIgc/SvNgvSxmMAmjGviq3hZtvn0pi2QJ40QaR2jG+q7yAkxqaz9Z0HW3cmKSl6Crca91DkmTFLSRbgmlTgilQH0oFU4qgSdKwe09o4pvG/dmCFIcTnP6mhMEToAToe/lUnSLZuNOFeQ0tPbBBAKiYIuEk3zc/Su7WtZs3bDT7QeaUFNme1+0kH1Brzo/tpvFsIfb/CubHUQSCDztQXots1OEwbLIV1iYKisCASolRgbhePCud4HbD+AWvB4YdcFOqUkoBKkgRIA/VGs2o0u4g1DhsUFlUaJMTOp31y7ZnSrGFbiFgrabIS4uACif1CJCeKhYam1dMwGHDbYSL7yeJNyatLmf25on7qtIUFpUoBQsALK11mQDNc2G0XglYGIe/qSHBnUQoEQcwJva1dK+2JXWBKQY6oZrbyYHtXLWGJFZtxR2b7IdtsNYRtha8jhWuEn85nNIP7SK6StCbLSdLG9o+dcl+z1tv7ogpAKkrUFTchVvK0V0RnaaWx2rcR8a3JsGiWJxKUAZiBJgTvPCgj+3Sy4kLEoXYGQIUNxncR8aZ0qUHWYQrtSFoI3FJn+KzG3McprCuPukkkdlJtJ0Agbp86KdB+lm1UK2gXMMlQxKWVZykiMoEjPf8WgEcU1otgdMmELbwhaW8tSZW4ACkGLzO7+KxvQPZD6VYh/EtOJU7lSkuIUCrMrOqAbxZPpW9wvRNRUFhQaF7mDI4Rw51nQ1uCW0UkNjqybx+X5CuPbdbfG1G8aEZVtuBD6YIjKCkLv/wDm41+bSQRXUcNsghPZelXdAnumfWg7hUVlrFZStCgWgFAlaI7K1bwAvPAPAVWy+LwRY6RSQCw4Ex+NUSf+syAeYnS28YnpZsF3H7Tw7iRlbTlClTYJSrOSZ33I74rZOIgEnQX+jXuB2jh8QhxLKgpaRC0i8EglMxvkaVcpcUutC9YFUacDNLqTExauf9BOkAxCEkqhZAIFwecRqeXfXQWsWAQm5nfEgUceetWMf0l2ihbwwhUQlSe3lJkEnsyeGtvOgOw+imIaaeWHC0+pwBJRoENrNo0IXcnlHCtXtvCN/fitCe0lgJVH9yyUgDQnWSeXGpnNovImyYAGVNyZGpUqQDPCB8qe6zRHE7TUxhluKGZQEpExJjTuqih5S1S+EqSQAnKCDdIM30OaYHCoXnxiAFLEpGqfQp75HkoVNKXVKWkhSNQQbcIt7VqXRYic2Y2qSHJSNREK8TpWV6T9AcMtGJxK3FJcbb7IBA7Q0zcTui2tbIsozwqUyqSQkwpQuElWlhBindI9mocYWgkIzApk7zqnxCoI8eNXKdKSPnbaezGwoBslQBuJPa4xOhitB9wKWyEbx2R7CqW1dmqNzMEkA7pAuJ41dZ6QJCUZm5ywFQYkcq58e2+ag3ttDZByqzg3BixHfW1xXRQYxLb+BIAdEltw5ck6kEjSd27dNZTo50YXtHFryjKiczijokHQc1EV21rApaS2kKu2gJzKiVQIzHdmNak1jI53ifsvebQT1zS1DUSRY75IrBPlsBaEpEIWEhcXWqFZzP6bCButvJrv33QkyFGD+IEyDz5GuafaJsJKHUZRCSmQALSdTI1PPhFV44MYA0qWIdCVFITMGJpVkt070oUzjsStDWdOdCFrtIIBFuV9K32HxxWyXGzeLDnwrMbW6PowiXAO0t1anD4qTlE8pNaTo632NLG/jXbiL6g2Ziy40M4SlyTnSnQKmSB4n151jcJj07Mdd6xHWF1wlTqRcHKF5DviSqK6PgcCzhS472lKWSo5iDeAOyItoBXOdsILnWqKZKngoDiSP4PnWbWsaHouhSVOvJHadTnVwzG+XwFq0mFxyvu6VLSEry3Qm4Bv2R3VR6M5AkJt2r+f+qj2E4FLxgcT2UPkIJOnZSVQeGYm1PijM9M8CfumJcUkKXkkqJMIkgAW1WZ03VzDBvNgiTAi/LWa6R9qHSpCsOvDND8RSCdAADmgDnFclSu4rPKGdN19nOIczuNN3C1Awd0aGe63gK0vTph5IbBRCCoHODYEcf5qj9jOB615ZAhTZlSiLZVTHeSQbV21rDpG4Hmdf4pm4rHNui2OT93K1JJTOXNJkCIJINre1aPC7VZbSntJWeMX4WTrytrxoztHaGqEgc1R6Cub/cSSXEjKrMREWEEiY+taLbA2ux9uB5bjZuEAmCkaTFiLa8R560H2htcqUpCiUpUeysCciuY3pPDy0qLohs11vEKXmccC5K5kiSAJncLC1qv7V2YlJdLosU+mogDS9Y5bTPFvZ7KQgEOqKxBJGXKrjqDY3iltvZwccZdN1pKgk5YKUmCpJ43ANZLY+PUtRSmUpTcDid08rRHCeM1oGNoFtALpFrA/3aQOREmN0eVwXITxOGKm73mR4VD0a2Iywla2kBKnCFKI3wbe586s7N2khxqxsLT6e9PwbwGdI3WFdqzjl+NwP3THOhJhPWzlm4SvtpUnlCiO9NdW2U4pSEqP4oudx5iNxFZLp3s7+q0+EyCnIvnCpE+BIrdbAaBw6RM2sfavPw652Ol/izO3caUuIcZ/CtWVyfxAiAAk/pPanwqvtPaYaSVq1i0Xv3UV2ps+HEzYJk8tQR7VmtvtSE2JgEgAandblXfxz9E+jmK+8NrUpktKWVDgVkADOBunQd00bTgRh2EtjjfmSZJjdck0C2CFJS0k/iCM3rA9q1bzOdQKhIAmNxnjWZ/bViuMYTKQOyk8NVawDyEX58qaO23/AFEpUUmYuQYMixvI9aot7TWt55gtBvqldkzZaVJCgoWsZJEcq9x+3Pu6mkdUp0vKCIT+WdVH+0CSe6tfAw/2lul51ppCUhLaTAQBqdbC3+jWSY6POcNY3Eq5AAbzXb1dE8M+tDxCkrA7WU2VIvIM772irS9lMNqBQ3ChoSST4SbHnWMIB0R2WrDYYJWMqzdSZnLwHfxPyFU+k+zxiG0EqUktvBaSkwZSIvyM1oMU5AJNAlY9JAbUdTPn9CunnTNFdkKPVkHUSPSsV0mW0lJSSsqbKitRNyFdoJTutYRW22ZiUjKCQJ/1QVfRVSXy8+tK0glSGwD+KbFU6wN3GrkHGBs/9ZIUbkd968rsDvQbDOqLjxWpxRJUQYHcBwAt4Uqx+au1PpZiQVoBGYnRMxMnedwtJ5TRXB7Qyp1E74HsNwrH9IMUV4xN7JSAB36n2HnVnDPFRVfspi43mJNbt7MgpjtolwmVW4eMfXfXN+ke2lJUgtm2YqjdEix8q1GKxyUFVptHkJN92/yFYLbbcqBkaRbTW3oa52tQaV01W0UJbSeymSSdc3aAtwouvbri8McSeyla1EpBMFw2vYWtIHvWUY6LvYjKWQFSkZiVBIB8dREG1dUw/RhAwJwciVsjtajrAJzDlmFN2qdOK7TxRWokmZNUhT3QQYIgixHAixFMVoak+mfs22cnDbPZkQpxKXFneVLSFR4CE/8AWjOLxtid26qLD0ssxYdWj1SPhFRKRJAOgua3INRPPEwOJqfY2yS4ZUB1esz2lKm4/bEX+hEhrrHB5D51pG1BCQkaDSqiJnFpaQAABGgGlZnais+v5jHmY+dENpPfKgW1Xwnq+/Me4TRfDWc6NbRDmZC2gy4hRSoDeQYkHeDWS+1LFvoxSBKg2WwW4PZmSF6fm08I41rjhyl9S08Z86u9LOjDuOwzYZ6vO2tRPWEgZSL9pIJn8JjfWfgnrnn2edIH28QoZlKQW7oJJSV2KVRuiLmujdGnXFLKlqmQfXlQfYHQpzDJW4/1WcIyNhsqNirMpSyoCVflEaCiux1wYrN3ZrTcJw6XmsquFXtks5EhPChuwnZkUWTNq1neqVPi8KlxJSsfA+BrGdKML91R1mqRYKi8mwBjz4GK2bD00sbhUuoUhYCkqEEHeKanN9ibQ6xTSoiQoRwAIAnnefOt3s3ESnKe4Vy4sHDYptjelxYBvdJhSSd0lJBreMuwT9fWtZ41pZxWCIdKtx0PwNNxLICxxgkeVW0YjrERv+VVHcTmVHL+PnW9YsXMAspEHdUu0ESnMPH501Jg8iKsi4IP0KJMNZHbzwSiBWUwv9V5I3T6CtBto9tTZ3WodsRjIpR3xA85Jqs2ssJits4pGOeaz5j1mVsK3CRCQOcg+NdR2cpakth0yvKM55gX+VGMNhmjCy2gq/UUJzSP7omgm11ZHFRoD6G9Mll7QudoRYARSrK/fqVa1a5y5jsz7ihvAAPd/urv/wAmEtpA1gnvJ3HuoCytJQoXkKJB8Kiff3kzln4xFc7Wolx+LUUkq3gC1lRAk8IPGqbCDA1Jm43DWBVTEOEkDMYO+N1WcMrLIzE6+1ZLR9Hdo9W4UT2TYA6yqxM7vwiuhYLaAWEqtrFtNAa4oh0pVOomIndPzrofRfFpU0EzcEKN51SSf9VqUOe9L2gnHYlI06wkf9u18aEKFj3Uc6arBx2IKbjMB4hCQfWaCTSn0sw9LbZGmRJH+IipGnpCqz/RXaXXYHDr39WEq/cjsH1TVzC4gkODSCD5yK3rI3sYypR4CB3n+B61dee1oZsN+W1fu+AqUOTbnUkmKuQKzm3nB1hA/KI9I96MO4iCT31ldqOEqKprHPwxZaEwd1x/iPjJ8q1Gw1E4dJn8ZkdwEE+YrmnSbabrOE6xowQbyNypB9K6fs9oNttt/wDjaSk98CT6GrikW1SMqjy+PyrKYU5Vxzo9tl/sxvJ9tKz7YhYNHL1RsdiOwsnjWlQrfWL2Q9BvWtw7siK0onUmDI8amSo1CpevdXrbk+VRcv6fuhG1Wbx/TSrxKlJ4cEitRh3gYI0MeRrP/auwkYjCuEahSSf2kKAP+R86IbGxGZCLzYfKsT0irDuVQiqqWw2+4RbrSFxzgBXmRPjXjjnaF9L/AAqrtZzttH+0+9aVahL01ZafvFZrBvknWd9EG8VlBUdQNN/GkAnSGDiF8iP/AFE0OJIWSN1C39plThUvskqJj68qid2wTfnb5eVEsZxuNm4qURQDb20Elx0DURHOAJp/3/qsOlZ/EdBzisfjH1oUSsG9/OtWirIxw4jxpVl8Th15jBIEz53pVz/SZ5T5aWZHZm4r1vEDNETMx5GiW2cHmdy65/eNfPwrPRkcyzcGLelXrotB4kc9PCmZjxqbYmzFPYhLKVZSqQTrEAk28Kk6RbPOFfLOcrIAJI7IveIoxIcI2pRy6z493OtQ8+cKgrSCuUjNwCpI3aCI86GsbPI6pRtmKJndJ0Pia3CsFNikXmbWO4n4UyM2uSqzLUSbqUSSeJNya8yUR2zguoxDiBYA27jcehirjOERGYjdPhrFRbD7LtoD7u4yo3QvMn9qxfwCgf8AKtMSQ4Uj8wj4x6Vz3oEAcSs6Q0uBxkp9q3Gy21LlRP4FDKdecd1WoV2FiikrbVrEjhbX0jyonh3O19fXGs1ihlUVD8SSYP19Xq/s7HheUxBBuOH8HjT+vgxaxzsmBQbHokcqt45wpkmxk/ChD2II7RM92lFqxK7gUrQG3BKVwDfmIrevmOsNc7bxYCgbFQIIBOgHLx17q2+MxXZKhoqI9TTxAPjnJMcKGqc7Y+jTsS/BMa0Kff7ad94tzrNpxqsK5WiweM0rG4N+bAyRRtlRyo4n4VuUNLiMRlSVcbDvNSYRyw7qA4rFyW0cBmPjYfGieHdgVFjftmfHV4YaKK1keASD7ihnRbGEFAJ3gfKhv2wbSz4ltA0aTHisyr0y1d6GMB1taoIyRHEkQfmKx9aalSrnfJ+NqAba2gVPnKRlbTl5Tqo+ftWhOAV1KnDqNBvAOpNB2mUJSTlFr3vbfTlFpbAx61OAbjE9+/wrQHaQ6yBFzfz+V6zfRZgJbU4d1h3qMCreBcyPEqv9RTxFCOkjYL7pVYJMRv8AozNB1qBWixtoO7XStd0rwGZbak/nF+8W9ooGjCf/AGGx+VJPjx9qLO1pvSPGlKmEfpBUr/sR8BT9urScIr9RgJ4yf4qPauHLi8x3/O1McPYUk/lSYneSI9B71tkHOPFrbh7ClVZrDWGleVnT+Tunh6vFIUkXABNu+sXiWZcEwAo6+NzW/wCmqOsxCUc0pPjp40B6T4JDamEIFwlZUd5mPQQaL61PHnRbFIG1UKT+BalAbvxpMetvGo8Kfvm1CVCQpxRj+1AOXw7IoJhGlrxDaUTnK0hMazIgj3mt/wBAtkpTjcYrXqlFtB/cpRJ74SB4mtTwVS6X4lTIabSkFSllX+EQI4X9K1vRrGKfwzLi0hKjIIGnZUUz4xNZ/wC0rCynD5f+QulKT+4fMCtoxhQ2hDaR2UAAeAimBzTp0nNjFQIACR6Uew+wh20agIIH+Nqh6dYUB5tYH4hf/qf5rUYQycw0UmfSj6WG6E7PJUtcwQQjzMn2roWyCEqcQLiRHkTWZ6FNSt2IsoH3rUYBkJedi1knz/1WZ8KfEsoMg+9xwql92Dba8mawsSRxmyR7nhV17EZHDJspEgSBdJvziCL1n9qbbKVxEgjtcYjd8K5c7lb4zYL48ZkoP6kA+YoEluEqmwzAT3gR8+QIo3hlkoZGug8jHwquloqgJEjrFz4LN/et+sxGnYYSnrSok6eBIkeg8qP4FhSmeSRrwqptR8JDbe9RJA5DfRtjs4T9w/mtTqisbtROQFatBqfHWhRUJk6T7UX22sqKW0CSsxyHGeXzoUnDAFKColS4uRaSJ8OFZ5f4YmwWJSl0G+o9SB8a2GzTKxOke9/lWNewRbWCbKjS0EagxxrZ7MEQo2AufC5p4UV44uX1nnHlaiTuLCEydw+jHAVkMTtk55Sm6iTfnxiiqiVuGRGVIGbcreod0ki/Cjf6OMb012dcrzSlQLgvMkmSSeEcLX5VqOguG6vCpJBBcv50K6SOS11e91zIgHUaFShyjXwrW4NoIQhA/KhJjuIFH/P7TyTbOxIzLQqZIM66RHlQZ7Dw0ueEUcS1C1HimqeKZlChxvXZhQ2Q0Qwkf3yfhUuKw8kmrWBZ/pcp+dPcbqnipq0kqbBuAgx3kG/tQXANS+Z0AIrSOwC2YmQKHJYCXlxoBVQgRhxa1A9vMaRxPqfkK08WvQ/FYYOFU8DFVTJJZtpSo2MBFr0q5a2F7XZDj3XIiEFEniUkms305KlY4QRBbEDgLzPM1qWYabUkAqCjJn0Fc3x2Jc+8Fa0nPmsL9yQOURW6zBPou4G9oMk7knwJSoTWy6COgrxq/wBeIMdwmKxf3J1OLbUUhFrE2FkmfG5Mcq1nRNpDbKw07nN1EXiY1EjlRqQ9MHVLx+Eby2SpKxacxz/AJ9a3BVNcYG33FvtvSS4iAgcxaB3/ABrsbaiQLX30yrALpY2FdWIuJPtVvBvEM5zqE+1WcfhCuJ3cqcnBnJlAN6UD9EAEqWI/Fee7d61omR/Wc4ZEecqqpgMAUGTYVZwmInEOIFxk17rj5UbikM2u6lAQSkKJVlE8wfcgWoYVoUQpQClTwhP4gCfCR3+NW+krZLaYEkLCrf23od1J6xO4du3/AHbVNZ5SUy4ufeR1gSnQOJ775beYVUuwVqLmIQR2UurHOQoyPfzqrtJlLKyrMAoulV/0gyPc1oMKwkKcWgghxef/ADSDHnNE9IftnBE4lhcdkIWCeBGnnm9K0W0j2Ep3BI+XwoRtBZGW4uQJNEtsG06dke5+VanoYvpK+W+rWjXONeVz6gVO80QpLwEJK8pHAntfE+VQbZwxcxGHbMZCB5knNPL8PrRbGtdVhFgg9lxPgUiD8qx9p+ItqJ7bZIsoQDHCaMvOZcMtW8pIH/a1AVPKUglQs2ZQf1JUmx/y961LDIUyEkGCAe6MtbZY7oijOtS1jNlHqZM+nrS6GbRJU40rNBUSkndxHpNX+iCAhnEKP4etV5JAt71S6EYYlx1ZIgEgcb3B8qzxnjVVOljSkLZcQBmCVpSTuKlIkjdMT51q+jTjq2v6o7QBSFcRaJrN/aCIbajULJ9P9Vsej7OTDtA65QT3m5p+4v8AVsuALE8I86a43ak8ZUOVWHLgxXQKWzmyE8o+NOxLYgzVxCcsDlUWNalNqliqoZUoO7TxqNCZUtXE09pkkQbVKyoCRUEC2ptUCmoq0VGeVRuQd9IDlJHClUq0CdaVWtOZNsPGxK9OM1MnZi1ZSQSRoSJI7po+XJ96sNYqDb6nw0riWTe++Zx2JToBCNwi8iZ30Q2bhnGxCERxEH3mtB1iVGdwvMG1SnFAHSCeH13VagDCbEQlfWBhAcmR38QCYBmjjS3N4MVY+9yOEd3xpDEnjv5afOpYenNwqVsqnQ1GnF3ufSnpxxgb/KnUkW2VpUhQOVQIMcCI1oNs/BrStZQ6lzKctpzHv3UYbxRP1/NPTiL238qvUrrZdVqKuvYIQJ7IJBngNTfdpXhxSkgnhf6vQ1zbS8iy4AUBJJhO4CbUioemaMymiiFBUJCgQb757redS9HXMQ5KnGy2gABCVCCdBJG6w9aHf/LJexbCUxkReLCNb92laZrFki9YndtavgbtXE/1EIBkiSYixlNvIk+VO6Y4xxsoAsmCO8iBWb6PBxzHOIUFdnMTmB3FKMw3QQAfGiHS/a6XFrw6jlW3iMpm0JgEHuIIP+qrerVJ2jZcdxK2XUNGESnNIykpVEXv6b61OIwvWYZ5LhBUqVQNyhcRVDZuLaWpaGIyNBKez+GSVEgHfaPOosSlRVMkQdx8KUoYVpSMI2DcOKB1J/THcJ+PGthhgoNpEzeZ5cPQVmEJIwrKdyUA66HMR7Ub2njOrYIGob9SmT43q0YG9HITgFqWJCluSOOYxTuhrNnB+2P8b1DsdwO4DIBcLCY7yPaZ8KO7NwJbVMiI0juArXEVlPtAWmUITcpJzACYJggVusC0erRIjsJt4CuY7bwuITinCpsuhThUgpk2JkJNuFq6RsJDqWh1ypWb5REIEDsDjHHiaJeytKw83pwaipesFIOCtootUShUuccaYpYqSKKiWBUi3gN9QuOjiPSrRiNQqBYp5eqB52rViEilSK5/3Sq1MlB0kd+p96nYHPxjx4UFaxR10BuAeP7hM1YZxEmVKPcCI05C/vXM4MpYOlpmw3d8WpyGrSZtqZoeh6BIXnPIADz9Kcw4pIuCZ4xb1oQkyAfzC+kGfWrIaHePfyFDPvCo7Oo119SRFPaeVw8jOvcONKEQ1r9cKQQDe318aqBSjpuI5jhw4Ul5p3Ge6oryG0+NSIUm1UAVzceRPsQJp6iRwtrAmpCQWkHnwrx3EJCTMRvnS9qGls3PC8WMdwIpy25TcBU6zbdwj5U6GdX0OYDiih1zJ/4QtIkb0hQGYJ3Rw31sWymB2SBA/wBUGb2QznCw2A4BZSdRvF550Vw6wLRPlb1qK/ssFxcaJBBt7H38KEdMejOHxLxW6hQWAAFpVlJG6dx4XE61FtPDqdyhClIE3+gbeNR7SxP3fDytROWwMzO/fyFW9DBXY+zmWGg20jKkbhvO9ROpJ41YfYTlNrway7vShCW5EgkTp5UG2d9ojiHP6jeZHGIUOFt96P0cbrE4KGEWuIT60RxODSokKBuB7Ch2w9rDHwoBSUJVJkQCYiJ38fKjOOnMRpFgeI3HyrXwKjWzkISkJk5fwknS0brTBN+Zr3DtqGsxT0OAWKqf94H6h4kVTpGpABmL1It61VV4hIM5h4fUU04gbj7Vak/XcTVd7EKOio7gI86hU4CdajdQcxkmPEeVpq0rgxh/UKYrGHiOFDnXIMHeLGD5aRFMSpU2jLG+15nhRoEFYru86hde32jjz4VTWrtRI5pHxFxH8UxYF+zfkAD3iN9BWjiVC0C3D5mq2J2iEnTS5uPLW5qm8VaKKgNypQPET9XpjrnHtRuiVHdMAfUGkJF7RcmxEbpSufQgUqGqYEnsrHcpEeprypBuUaFU+Fh3VJ2R47+ye8id3OqDbpGnHXXuqwl3NAnlv/0KCto3HtRvkjz17ovVhtaf1eFgf8uHrVRxwj8sC95O7+ee4cbTocEJiTzvM2ixj2oCy25BMRyzSTe/iKnRaSBO85SYFuH5p7qooVOskfuVfiQMsR3Vb7KDAJUeIzqTG4kTY/zUllonQCN+kfHvvUgVebenjfXSartr1BAItwE8TB9pPdU6RbdOkGSPCkmh05oINogGL803n086cFLmI7oAi3eb7qelZIJFiN0cz2o32/mn9aBqqNNRB7wTY67tKkalKyBoZm8x7fOvXSQkElCQPxSo34QZ+pp63UiNSTpA3jfx87VGy+V6oWnhmTBjedSP96VJIppc6a7513WM161njSOHDhv1r1StQDB0MFI05RHDUb6eFAQdJuOflUkaMw750nWe8+3Cq2PwqlwCAoA3CgCN/wDdqKIKIIuRPdbjBsK8Wd5AI7r/ABMVILVs1owVMgiRHwgTcVHi9nMAFRw0qtYRM8jmF/GjB7X6hbcbfWnpTka/mBjl5XEeFqkzGK2I6VAtS22gdlGZVr5iSNZm+laTYeOzICXCoFNpVMHuJvE0oCVBQgWvJtutJV36ipC6rKOyDAk9qfCYqSR9wH8KgTwmoy5xFxc9q3nqb1HmH6Jm9jf4VCp24ASpQ01980E7/KkJ2ngriOW7vt7imPYhGbJmIPCdfH6NNSIvZU/qMHhppupOIzmZJI3aCY7tfnUkqniIiddTv4yPOkpWlyJ4GDN+EW7xxpi2xvB5zpp9G1RK0Osa8+MwLGLa1YUqsUDEqFt2YX+uRFeyqYzRHEfE1VCjAmSRv7M8twEd1REpBsPKdBaI4elQXFmDmvIt4eAqq+sAEAC5M8L+hqsHTBmZG4p05CePGo04kBMlIE6annqLQBbQD1qSyvF/qSbcNOfKoXXoSYHmefKTP8VXcdSN87gFRMzaJv51A09mBBlKgOKRykwQfC4HshdbeMC48ZmlQpSrnMTM37f+/evKUFoUTmkzep0qMovqgzzsaVKs0pGvx95E871YxZ7Q5KAH+SRHkT5mlSrJEGB2ljdPzpxSCgSJ7Q1rylTAvLSBEADupce6lSqSo1/yEbr23bt1PxKAp1AIBGUGCJEg2McaVKop2XDnIk/m38FQKturMJudRv768pVJMtIEkCDGu/TjUGBWYVc2UQOXaNqVKhJX1HKkyZk336KqNpwkIkm5VN+ZpUqfqWR/yKHP4Jq8EABJAEkwTGtzrXtKlKRSIFqa2YzR9WrylUFIqPVrMmRmg79Bvp2GcJS1JJlN5Ova317SoiOxqiAIMXOlWGk28BSpUpE6NfrearNLPZudTv5ClSpRmLEpve6RfmoSKjaFyNwIjl3UqVSVnzoO/wCNRBwwq5/Fx5UqVAVsCP8Ak8P/AFqrjEw9Iscmo/bSpUqqCHCQLnTjSpUqS//Z">
          <a:extLst>
            <a:ext uri="{FF2B5EF4-FFF2-40B4-BE49-F238E27FC236}">
              <a16:creationId xmlns:a16="http://schemas.microsoft.com/office/drawing/2014/main" id="{5B948A9C-3BF8-4FBF-9B9A-6F62BFF2947B}"/>
            </a:ext>
          </a:extLst>
        </xdr:cNvPr>
        <xdr:cNvSpPr>
          <a:spLocks noChangeAspect="1" noChangeArrowheads="1"/>
        </xdr:cNvSpPr>
      </xdr:nvSpPr>
      <xdr:spPr bwMode="auto">
        <a:xfrm>
          <a:off x="10607040" y="27028140"/>
          <a:ext cx="295275" cy="1701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561975</xdr:colOff>
      <xdr:row>0</xdr:row>
      <xdr:rowOff>1</xdr:rowOff>
    </xdr:from>
    <xdr:to>
      <xdr:col>3</xdr:col>
      <xdr:colOff>325576</xdr:colOff>
      <xdr:row>3</xdr:row>
      <xdr:rowOff>180975</xdr:rowOff>
    </xdr:to>
    <xdr:pic>
      <xdr:nvPicPr>
        <xdr:cNvPr id="2" name="Picture 2" descr="Logo of Wine Idea Fine and rare wines, page showing wines above or equal to 250€">
          <a:extLst>
            <a:ext uri="{FF2B5EF4-FFF2-40B4-BE49-F238E27FC236}">
              <a16:creationId xmlns:a16="http://schemas.microsoft.com/office/drawing/2014/main" id="{FC15FE73-889C-4E47-A2D2-99D158DE8E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76825" y="1"/>
          <a:ext cx="3649801" cy="8858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198</xdr:row>
      <xdr:rowOff>0</xdr:rowOff>
    </xdr:from>
    <xdr:to>
      <xdr:col>5</xdr:col>
      <xdr:colOff>295275</xdr:colOff>
      <xdr:row>236</xdr:row>
      <xdr:rowOff>167965</xdr:rowOff>
    </xdr:to>
    <xdr:sp macro="" textlink="">
      <xdr:nvSpPr>
        <xdr:cNvPr id="3" name="AutoShape 1024" descr="data:image/jpeg;base64,/9j/4AAQSkZJRgABAQAAAQABAAD/2wCEAAkGBxQTEhUUExQWFhUXGR4aGBgYFxgcGBwdHBocFxoYHBccHSggHBolHBwcITEhJSkrLi4uGh8zODMsNygtLiwBCgoKDg0OGhAQGiwkHCQsLCwsLCwsLCwsLCwsLCwsLCwsLCwsLCwsLCwsLCwsLCwsLCwsLCwsLCwsLCwsLCwsLP/AABEIAMIBAwMBIgACEQEDEQH/xAAcAAABBQEBAQAAAAAAAAAAAAAFAAIDBAYHAQj/xAA9EAABAwIDBAgDBwQCAgMAAAABAgMRACEEEjEFQVFhBhMicYGRobHB0fAHFDJCUnLhI2KS8TOCU7IVJEP/xAAYAQEBAQEBAAAAAAAAAAAAAAABAAIDBP/EAB8RAQEBAAMBAQADAQAAAAAAAAABEQIhMUESMlFhA//aAAwDAQACEQMRAD8A3DTapJOm7uqfLSRTxSy8SipQmvAKeKCUUste17UjcteAU+lUXkV6E16BTkipG5aWSpIr2KkjyU1SamNMUKkiKaruoq3lqNaagoLaqFxuiOSmYlu1QwIcaqEsURS3Jr19mKgFPM2qo4zRhaKquNVAOUxVTE4UGjIRVTEN2NYwMzicPrQ1SbFMxOlH8Si1C8UgATXOtSspjWyCU86iZwwKCeFXdoK7VQtN5ha1BD1G814y1BmpMQ3ekyDWkdi/w2vUSBmSPanBzUU9MJA51BXU0AYilVha70qk+jkpp4TXqRTwK7l4E04Jr0U+gmhNehNOFe0E3LSCKGq242nFfdXCEuKSFtzosXBAP6gQbcCOdX8RikoQpajCUAlR4QJPpUkwRTkooD0G6Rff8Il/LkJUpJGolJifEQeU1oQakblpFNPrw1Iwppqk0BwPSH7w5jMMn+nicOSADoQbtrHLSR86v7L2y26hBPYWQMyFGClW9J7jVqXgmmKRVkJi505UFa6QMrxjmDBh1tKVQY7QIkhPNIyk/u5GpL+SmPN2qwazvSPpU1hHsMy5dT6osfwpPZCzyzkCOEndUhNLN6c81VnJXi00gOLFRuYaiJRvBjnVLCbUbfeLaVJWsWJQrSIklIMHXfNFoxTW1FqoYtut0nBiLpCt0nX67qB7dZQlEJSAqdd8cOVGi8emFxTfaoTjk1o8bh99ZVvGhS3GlEBaFG3FOoI8D6VmxmBT7Ikkjwqvs7DBSVEGIqbbLgSnNIgc/SvNgvSxmMAmjGviq3hZtvn0pi2QJ40QaR2jG+q7yAkxqaz9Z0HW3cmKSl6Crca91DkmTFLSRbgmlTgilQH0oFU4qgSdKwe09o4pvG/dmCFIcTnP6mhMEToAToe/lUnSLZuNOFeQ0tPbBBAKiYIuEk3zc/Su7WtZs3bDT7QeaUFNme1+0kH1Brzo/tpvFsIfb/CubHUQSCDztQXots1OEwbLIV1iYKisCASolRgbhePCud4HbD+AWvB4YdcFOqUkoBKkgRIA/VGs2o0u4g1DhsUFlUaJMTOp31y7ZnSrGFbiFgrabIS4uACif1CJCeKhYam1dMwGHDbYSL7yeJNyatLmf25on7qtIUFpUoBQsALK11mQDNc2G0XglYGIe/qSHBnUQoEQcwJva1dK+2JXWBKQY6oZrbyYHtXLWGJFZtxR2b7IdtsNYRtha8jhWuEn85nNIP7SK6StCbLSdLG9o+dcl+z1tv7ogpAKkrUFTchVvK0V0RnaaWx2rcR8a3JsGiWJxKUAZiBJgTvPCgj+3Sy4kLEoXYGQIUNxncR8aZ0qUHWYQrtSFoI3FJn+KzG3McprCuPukkkdlJtJ0Agbp86KdB+lm1UK2gXMMlQxKWVZykiMoEjPf8WgEcU1otgdMmELbwhaW8tSZW4ACkGLzO7+KxvQPZD6VYh/EtOJU7lSkuIUCrMrOqAbxZPpW9wvRNRUFhQaF7mDI4Rw51nQ1uCW0UkNjqybx+X5CuPbdbfG1G8aEZVtuBD6YIjKCkLv/wDm41+bSQRXUcNsghPZelXdAnumfWg7hUVlrFZStCgWgFAlaI7K1bwAvPAPAVWy+LwRY6RSQCw4Ex+NUSf+syAeYnS28YnpZsF3H7Tw7iRlbTlClTYJSrOSZ33I74rZOIgEnQX+jXuB2jh8QhxLKgpaRC0i8EglMxvkaVcpcUutC9YFUacDNLqTExauf9BOkAxCEkqhZAIFwecRqeXfXQWsWAQm5nfEgUceetWMf0l2ihbwwhUQlSe3lJkEnsyeGtvOgOw+imIaaeWHC0+pwBJRoENrNo0IXcnlHCtXtvCN/fitCe0lgJVH9yyUgDQnWSeXGpnNovImyYAGVNyZGpUqQDPCB8qe6zRHE7TUxhluKGZQEpExJjTuqih5S1S+EqSQAnKCDdIM30OaYHCoXnxiAFLEpGqfQp75HkoVNKXVKWkhSNQQbcIt7VqXRYic2Y2qSHJSNREK8TpWV6T9AcMtGJxK3FJcbb7IBA7Q0zcTui2tbIsozwqUyqSQkwpQuElWlhBindI9mocYWgkIzApk7zqnxCoI8eNXKdKSPnbaezGwoBslQBuJPa4xOhitB9wKWyEbx2R7CqW1dmqNzMEkA7pAuJ41dZ6QJCUZm5ywFQYkcq58e2+ag3ttDZByqzg3BixHfW1xXRQYxLb+BIAdEltw5ck6kEjSd27dNZTo50YXtHFryjKiczijokHQc1EV21rApaS2kKu2gJzKiVQIzHdmNak1jI53ifsvebQT1zS1DUSRY75IrBPlsBaEpEIWEhcXWqFZzP6bCButvJrv33QkyFGD+IEyDz5GuafaJsJKHUZRCSmQALSdTI1PPhFV44MYA0qWIdCVFITMGJpVkt070oUzjsStDWdOdCFrtIIBFuV9K32HxxWyXGzeLDnwrMbW6PowiXAO0t1anD4qTlE8pNaTo632NLG/jXbiL6g2Ziy40M4SlyTnSnQKmSB4n151jcJj07Mdd6xHWF1wlTqRcHKF5DviSqK6PgcCzhS472lKWSo5iDeAOyItoBXOdsILnWqKZKngoDiSP4PnWbWsaHouhSVOvJHadTnVwzG+XwFq0mFxyvu6VLSEry3Qm4Bv2R3VR6M5AkJt2r+f+qj2E4FLxgcT2UPkIJOnZSVQeGYm1PijM9M8CfumJcUkKXkkqJMIkgAW1WZ03VzDBvNgiTAi/LWa6R9qHSpCsOvDND8RSCdAADmgDnFclSu4rPKGdN19nOIczuNN3C1Awd0aGe63gK0vTph5IbBRCCoHODYEcf5qj9jOB615ZAhTZlSiLZVTHeSQbV21rDpG4Hmdf4pm4rHNui2OT93K1JJTOXNJkCIJINre1aPC7VZbSntJWeMX4WTrytrxoztHaGqEgc1R6Cub/cSSXEjKrMREWEEiY+taLbA2ux9uB5bjZuEAmCkaTFiLa8R560H2htcqUpCiUpUeysCciuY3pPDy0qLohs11vEKXmccC5K5kiSAJncLC1qv7V2YlJdLosU+mogDS9Y5bTPFvZ7KQgEOqKxBJGXKrjqDY3iltvZwccZdN1pKgk5YKUmCpJ43ANZLY+PUtRSmUpTcDid08rRHCeM1oGNoFtALpFrA/3aQOREmN0eVwXITxOGKm73mR4VD0a2Iywla2kBKnCFKI3wbe586s7N2khxqxsLT6e9PwbwGdI3WFdqzjl+NwP3THOhJhPWzlm4SvtpUnlCiO9NdW2U4pSEqP4oudx5iNxFZLp3s7+q0+EyCnIvnCpE+BIrdbAaBw6RM2sfavPw652Ol/izO3caUuIcZ/CtWVyfxAiAAk/pPanwqvtPaYaSVq1i0Xv3UV2ps+HEzYJk8tQR7VmtvtSE2JgEgAandblXfxz9E+jmK+8NrUpktKWVDgVkADOBunQd00bTgRh2EtjjfmSZJjdck0C2CFJS0k/iCM3rA9q1bzOdQKhIAmNxnjWZ/bViuMYTKQOyk8NVawDyEX58qaO23/AFEpUUmYuQYMixvI9aot7TWt55gtBvqldkzZaVJCgoWsZJEcq9x+3Pu6mkdUp0vKCIT+WdVH+0CSe6tfAw/2lul51ppCUhLaTAQBqdbC3+jWSY6POcNY3Eq5AAbzXb1dE8M+tDxCkrA7WU2VIvIM772irS9lMNqBQ3ChoSST4SbHnWMIB0R2WrDYYJWMqzdSZnLwHfxPyFU+k+zxiG0EqUktvBaSkwZSIvyM1oMU5AJNAlY9JAbUdTPn9CunnTNFdkKPVkHUSPSsV0mW0lJSSsqbKitRNyFdoJTutYRW22ZiUjKCQJ/1QVfRVSXy8+tK0glSGwD+KbFU6wN3GrkHGBs/9ZIUbkd968rsDvQbDOqLjxWpxRJUQYHcBwAt4Uqx+au1PpZiQVoBGYnRMxMnedwtJ5TRXB7Qyp1E74HsNwrH9IMUV4xN7JSAB36n2HnVnDPFRVfspi43mJNbt7MgpjtolwmVW4eMfXfXN+ke2lJUgtm2YqjdEix8q1GKxyUFVptHkJN92/yFYLbbcqBkaRbTW3oa52tQaV01W0UJbSeymSSdc3aAtwouvbri8McSeyla1EpBMFw2vYWtIHvWUY6LvYjKWQFSkZiVBIB8dREG1dUw/RhAwJwciVsjtajrAJzDlmFN2qdOK7TxRWokmZNUhT3QQYIgixHAixFMVoak+mfs22cnDbPZkQpxKXFneVLSFR4CE/8AWjOLxtid26qLD0ssxYdWj1SPhFRKRJAOgua3INRPPEwOJqfY2yS4ZUB1esz2lKm4/bEX+hEhrrHB5D51pG1BCQkaDSqiJnFpaQAABGgGlZnais+v5jHmY+dENpPfKgW1Xwnq+/Me4TRfDWc6NbRDmZC2gy4hRSoDeQYkHeDWS+1LFvoxSBKg2WwW4PZmSF6fm08I41rjhyl9S08Z86u9LOjDuOwzYZ6vO2tRPWEgZSL9pIJn8JjfWfgnrnn2edIH28QoZlKQW7oJJSV2KVRuiLmujdGnXFLKlqmQfXlQfYHQpzDJW4/1WcIyNhsqNirMpSyoCVflEaCiux1wYrN3ZrTcJw6XmsquFXtks5EhPChuwnZkUWTNq1neqVPi8KlxJSsfA+BrGdKML91R1mqRYKi8mwBjz4GK2bD00sbhUuoUhYCkqEEHeKanN9ibQ6xTSoiQoRwAIAnnefOt3s3ESnKe4Vy4sHDYptjelxYBvdJhSSd0lJBreMuwT9fWtZ41pZxWCIdKtx0PwNNxLICxxgkeVW0YjrERv+VVHcTmVHL+PnW9YsXMAspEHdUu0ESnMPH501Jg8iKsi4IP0KJMNZHbzwSiBWUwv9V5I3T6CtBto9tTZ3WodsRjIpR3xA85Jqs2ssJits4pGOeaz5j1mVsK3CRCQOcg+NdR2cpakth0yvKM55gX+VGMNhmjCy2gq/UUJzSP7omgm11ZHFRoD6G9Mll7QudoRYARSrK/fqVa1a5y5jsz7ihvAAPd/urv/wAmEtpA1gnvJ3HuoCytJQoXkKJB8Kiff3kzln4xFc7Wolx+LUUkq3gC1lRAk8IPGqbCDA1Jm43DWBVTEOEkDMYO+N1WcMrLIzE6+1ZLR9Hdo9W4UT2TYA6yqxM7vwiuhYLaAWEqtrFtNAa4oh0pVOomIndPzrofRfFpU0EzcEKN51SSf9VqUOe9L2gnHYlI06wkf9u18aEKFj3Uc6arBx2IKbjMB4hCQfWaCTSn0sw9LbZGmRJH+IipGnpCqz/RXaXXYHDr39WEq/cjsH1TVzC4gkODSCD5yK3rI3sYypR4CB3n+B61dee1oZsN+W1fu+AqUOTbnUkmKuQKzm3nB1hA/KI9I96MO4iCT31ldqOEqKprHPwxZaEwd1x/iPjJ8q1Gw1E4dJn8ZkdwEE+YrmnSbabrOE6xowQbyNypB9K6fs9oNttt/wDjaSk98CT6GrikW1SMqjy+PyrKYU5Vxzo9tl/sxvJ9tKz7YhYNHL1RsdiOwsnjWlQrfWL2Q9BvWtw7siK0onUmDI8amSo1CpevdXrbk+VRcv6fuhG1Wbx/TSrxKlJ4cEitRh3gYI0MeRrP/auwkYjCuEahSSf2kKAP+R86IbGxGZCLzYfKsT0irDuVQiqqWw2+4RbrSFxzgBXmRPjXjjnaF9L/AAqrtZzttH+0+9aVahL01ZafvFZrBvknWd9EG8VlBUdQNN/GkAnSGDiF8iP/AFE0OJIWSN1C39plThUvskqJj68qid2wTfnb5eVEsZxuNm4qURQDb20Elx0DURHOAJp/3/qsOlZ/EdBzisfjH1oUSsG9/OtWirIxw4jxpVl8Th15jBIEz53pVz/SZ5T5aWZHZm4r1vEDNETMx5GiW2cHmdy65/eNfPwrPRkcyzcGLelXrotB4kc9PCmZjxqbYmzFPYhLKVZSqQTrEAk28Kk6RbPOFfLOcrIAJI7IveIoxIcI2pRy6z493OtQ8+cKgrSCuUjNwCpI3aCI86GsbPI6pRtmKJndJ0Pia3CsFNikXmbWO4n4UyM2uSqzLUSbqUSSeJNya8yUR2zguoxDiBYA27jcehirjOERGYjdPhrFRbD7LtoD7u4yo3QvMn9qxfwCgf8AKtMSQ4Uj8wj4x6Vz3oEAcSs6Q0uBxkp9q3Gy21LlRP4FDKdecd1WoV2FiikrbVrEjhbX0jyonh3O19fXGs1ihlUVD8SSYP19Xq/s7HheUxBBuOH8HjT+vgxaxzsmBQbHokcqt45wpkmxk/ChD2II7RM92lFqxK7gUrQG3BKVwDfmIrevmOsNc7bxYCgbFQIIBOgHLx17q2+MxXZKhoqI9TTxAPjnJMcKGqc7Y+jTsS/BMa0Kff7ad94tzrNpxqsK5WiweM0rG4N+bAyRRtlRyo4n4VuUNLiMRlSVcbDvNSYRyw7qA4rFyW0cBmPjYfGieHdgVFjftmfHV4YaKK1keASD7ihnRbGEFAJ3gfKhv2wbSz4ltA0aTHisyr0y1d6GMB1taoIyRHEkQfmKx9aalSrnfJ+NqAba2gVPnKRlbTl5Tqo+ftWhOAV1KnDqNBvAOpNB2mUJSTlFr3vbfTlFpbAx61OAbjE9+/wrQHaQ6yBFzfz+V6zfRZgJbU4d1h3qMCreBcyPEqv9RTxFCOkjYL7pVYJMRv8AozNB1qBWixtoO7XStd0rwGZbak/nF+8W9ooGjCf/AGGx+VJPjx9qLO1pvSPGlKmEfpBUr/sR8BT9urScIr9RgJ4yf4qPauHLi8x3/O1McPYUk/lSYneSI9B71tkHOPFrbh7ClVZrDWGleVnT+Tunh6vFIUkXABNu+sXiWZcEwAo6+NzW/wCmqOsxCUc0pPjp40B6T4JDamEIFwlZUd5mPQQaL61PHnRbFIG1UKT+BalAbvxpMetvGo8Kfvm1CVCQpxRj+1AOXw7IoJhGlrxDaUTnK0hMazIgj3mt/wBAtkpTjcYrXqlFtB/cpRJ74SB4mtTwVS6X4lTIabSkFSllX+EQI4X9K1vRrGKfwzLi0hKjIIGnZUUz4xNZ/wC0rCynD5f+QulKT+4fMCtoxhQ2hDaR2UAAeAimBzTp0nNjFQIACR6Uew+wh20agIIH+Nqh6dYUB5tYH4hf/qf5rUYQycw0UmfSj6WG6E7PJUtcwQQjzMn2roWyCEqcQLiRHkTWZ6FNSt2IsoH3rUYBkJedi1knz/1WZ8KfEsoMg+9xwql92Dba8mawsSRxmyR7nhV17EZHDJspEgSBdJvziCL1n9qbbKVxEgjtcYjd8K5c7lb4zYL48ZkoP6kA+YoEluEqmwzAT3gR8+QIo3hlkoZGug8jHwquloqgJEjrFz4LN/et+sxGnYYSnrSok6eBIkeg8qP4FhSmeSRrwqptR8JDbe9RJA5DfRtjs4T9w/mtTqisbtROQFatBqfHWhRUJk6T7UX22sqKW0CSsxyHGeXzoUnDAFKColS4uRaSJ8OFZ5f4YmwWJSl0G+o9SB8a2GzTKxOke9/lWNewRbWCbKjS0EagxxrZ7MEQo2AufC5p4UV44uX1nnHlaiTuLCEydw+jHAVkMTtk55Sm6iTfnxiiqiVuGRGVIGbcreod0ki/Cjf6OMb012dcrzSlQLgvMkmSSeEcLX5VqOguG6vCpJBBcv50K6SOS11e91zIgHUaFShyjXwrW4NoIQhA/KhJjuIFH/P7TyTbOxIzLQqZIM66RHlQZ7Dw0ueEUcS1C1HimqeKZlChxvXZhQ2Q0Qwkf3yfhUuKw8kmrWBZ/pcp+dPcbqnipq0kqbBuAgx3kG/tQXANS+Z0AIrSOwC2YmQKHJYCXlxoBVQgRhxa1A9vMaRxPqfkK08WvQ/FYYOFU8DFVTJJZtpSo2MBFr0q5a2F7XZDj3XIiEFEniUkms305KlY4QRBbEDgLzPM1qWYabUkAqCjJn0Fc3x2Jc+8Fa0nPmsL9yQOURW6zBPou4G9oMk7knwJSoTWy6COgrxq/wBeIMdwmKxf3J1OLbUUhFrE2FkmfG5Mcq1nRNpDbKw07nN1EXiY1EjlRqQ9MHVLx+Eby2SpKxacxz/AJ9a3BVNcYG33FvtvSS4iAgcxaB3/ABrsbaiQLX30yrALpY2FdWIuJPtVvBvEM5zqE+1WcfhCuJ3cqcnBnJlAN6UD9EAEqWI/Fee7d61omR/Wc4ZEecqqpgMAUGTYVZwmInEOIFxk17rj5UbikM2u6lAQSkKJVlE8wfcgWoYVoUQpQClTwhP4gCfCR3+NW+krZLaYEkLCrf23od1J6xO4du3/AHbVNZ5SUy4ufeR1gSnQOJ775beYVUuwVqLmIQR2UurHOQoyPfzqrtJlLKyrMAoulV/0gyPc1oMKwkKcWgghxef/ADSDHnNE9IftnBE4lhcdkIWCeBGnnm9K0W0j2Ep3BI+XwoRtBZGW4uQJNEtsG06dke5+VanoYvpK+W+rWjXONeVz6gVO80QpLwEJK8pHAntfE+VQbZwxcxGHbMZCB5knNPL8PrRbGtdVhFgg9lxPgUiD8qx9p+ItqJ7bZIsoQDHCaMvOZcMtW8pIH/a1AVPKUglQs2ZQf1JUmx/y961LDIUyEkGCAe6MtbZY7oijOtS1jNlHqZM+nrS6GbRJU40rNBUSkndxHpNX+iCAhnEKP4etV5JAt71S6EYYlx1ZIgEgcb3B8qzxnjVVOljSkLZcQBmCVpSTuKlIkjdMT51q+jTjq2v6o7QBSFcRaJrN/aCIbajULJ9P9Vsej7OTDtA65QT3m5p+4v8AVsuALE8I86a43ak8ZUOVWHLgxXQKWzmyE8o+NOxLYgzVxCcsDlUWNalNqliqoZUoO7TxqNCZUtXE09pkkQbVKyoCRUEC2ptUCmoq0VGeVRuQd9IDlJHClUq0CdaVWtOZNsPGxK9OM1MnZi1ZSQSRoSJI7po+XJ96sNYqDb6nw0riWTe++Zx2JToBCNwi8iZ30Q2bhnGxCERxEH3mtB1iVGdwvMG1SnFAHSCeH13VagDCbEQlfWBhAcmR38QCYBmjjS3N4MVY+9yOEd3xpDEnjv5afOpYenNwqVsqnQ1GnF3ufSnpxxgb/KnUkW2VpUhQOVQIMcCI1oNs/BrStZQ6lzKctpzHv3UYbxRP1/NPTiL238qvUrrZdVqKuvYIQJ7IJBngNTfdpXhxSkgnhf6vQ1zbS8iy4AUBJJhO4CbUioemaMymiiFBUJCgQb757redS9HXMQ5KnGy2gABCVCCdBJG6w9aHf/LJexbCUxkReLCNb92laZrFki9YndtavgbtXE/1EIBkiSYixlNvIk+VO6Y4xxsoAsmCO8iBWb6PBxzHOIUFdnMTmB3FKMw3QQAfGiHS/a6XFrw6jlW3iMpm0JgEHuIIP+qrerVJ2jZcdxK2XUNGESnNIykpVEXv6b61OIwvWYZ5LhBUqVQNyhcRVDZuLaWpaGIyNBKez+GSVEgHfaPOosSlRVMkQdx8KUoYVpSMI2DcOKB1J/THcJ+PGthhgoNpEzeZ5cPQVmEJIwrKdyUA66HMR7Ub2njOrYIGob9SmT43q0YG9HITgFqWJCluSOOYxTuhrNnB+2P8b1DsdwO4DIBcLCY7yPaZ8KO7NwJbVMiI0juArXEVlPtAWmUITcpJzACYJggVusC0erRIjsJt4CuY7bwuITinCpsuhThUgpk2JkJNuFq6RsJDqWh1ypWb5REIEDsDjHHiaJeytKw83pwaipesFIOCtootUShUuccaYpYqSKKiWBUi3gN9QuOjiPSrRiNQqBYp5eqB52rViEilSK5/3Sq1MlB0kd+p96nYHPxjx4UFaxR10BuAeP7hM1YZxEmVKPcCI05C/vXM4MpYOlpmw3d8WpyGrSZtqZoeh6BIXnPIADz9Kcw4pIuCZ4xb1oQkyAfzC+kGfWrIaHePfyFDPvCo7Oo119SRFPaeVw8jOvcONKEQ1r9cKQQDe318aqBSjpuI5jhw4Ul5p3Ge6oryG0+NSIUm1UAVzceRPsQJp6iRwtrAmpCQWkHnwrx3EJCTMRvnS9qGls3PC8WMdwIpy25TcBU6zbdwj5U6GdX0OYDiih1zJ/4QtIkb0hQGYJ3Rw31sWymB2SBA/wBUGb2QznCw2A4BZSdRvF550Vw6wLRPlb1qK/ssFxcaJBBt7H38KEdMejOHxLxW6hQWAAFpVlJG6dx4XE61FtPDqdyhClIE3+gbeNR7SxP3fDytROWwMzO/fyFW9DBXY+zmWGg20jKkbhvO9ROpJ41YfYTlNrway7vShCW5EgkTp5UG2d9ojiHP6jeZHGIUOFt96P0cbrE4KGEWuIT60RxODSokKBuB7Ch2w9rDHwoBSUJVJkQCYiJ38fKjOOnMRpFgeI3HyrXwKjWzkISkJk5fwknS0brTBN+Zr3DtqGsxT0OAWKqf94H6h4kVTpGpABmL1It61VV4hIM5h4fUU04gbj7Vak/XcTVd7EKOio7gI86hU4CdajdQcxkmPEeVpq0rgxh/UKYrGHiOFDnXIMHeLGD5aRFMSpU2jLG+15nhRoEFYru86hde32jjz4VTWrtRI5pHxFxH8UxYF+zfkAD3iN9BWjiVC0C3D5mq2J2iEnTS5uPLW5qm8VaKKgNypQPET9XpjrnHtRuiVHdMAfUGkJF7RcmxEbpSufQgUqGqYEnsrHcpEeprypBuUaFU+Fh3VJ2R47+ye8id3OqDbpGnHXXuqwl3NAnlv/0KCto3HtRvkjz17ovVhtaf1eFgf8uHrVRxwj8sC95O7+ee4cbTocEJiTzvM2ixj2oCy25BMRyzSTe/iKnRaSBO85SYFuH5p7qooVOskfuVfiQMsR3Vb7KDAJUeIzqTG4kTY/zUllonQCN+kfHvvUgVebenjfXSartr1BAItwE8TB9pPdU6RbdOkGSPCkmh05oINogGL803n086cFLmI7oAi3eb7qelZIJFiN0cz2o32/mn9aBqqNNRB7wTY67tKkalKyBoZm8x7fOvXSQkElCQPxSo34QZ+pp63UiNSTpA3jfx87VGy+V6oWnhmTBjedSP96VJIppc6a7513WM161njSOHDhv1r1StQDB0MFI05RHDUb6eFAQdJuOflUkaMw750nWe8+3Cq2PwqlwCAoA3CgCN/wDdqKIKIIuRPdbjBsK8Wd5AI7r/ABMVILVs1owVMgiRHwgTcVHi9nMAFRw0qtYRM8jmF/GjB7X6hbcbfWnpTka/mBjl5XEeFqkzGK2I6VAtS22gdlGZVr5iSNZm+laTYeOzICXCoFNpVMHuJvE0oCVBQgWvJtutJV36ipC6rKOyDAk9qfCYqSR9wH8KgTwmoy5xFxc9q3nqb1HmH6Jm9jf4VCp24ASpQ01980E7/KkJ2ngriOW7vt7imPYhGbJmIPCdfH6NNSIvZU/qMHhppupOIzmZJI3aCY7tfnUkqniIiddTv4yPOkpWlyJ4GDN+EW7xxpi2xvB5zpp9G1RK0Osa8+MwLGLa1YUqsUDEqFt2YX+uRFeyqYzRHEfE1VCjAmSRv7M8twEd1REpBsPKdBaI4elQXFmDmvIt4eAqq+sAEAC5M8L+hqsHTBmZG4p05CePGo04kBMlIE6annqLQBbQD1qSyvF/qSbcNOfKoXXoSYHmefKTP8VXcdSN87gFRMzaJv51A09mBBlKgOKRykwQfC4HshdbeMC48ZmlQpSrnMTM37f+/evKUFoUTmkzep0qMovqgzzsaVKs0pGvx95E871YxZ7Q5KAH+SRHkT5mlSrJEGB2ljdPzpxSCgSJ7Q1rylTAvLSBEADupce6lSqSo1/yEbr23bt1PxKAp1AIBGUGCJEg2McaVKop2XDnIk/m38FQKturMJudRv768pVJMtIEkCDGu/TjUGBWYVc2UQOXaNqVKhJX1HKkyZk336KqNpwkIkm5VN+ZpUqfqWR/yKHP4Jq8EABJAEkwTGtzrXtKlKRSIFqa2YzR9WrylUFIqPVrMmRmg79Bvp2GcJS1JJlN5Ova317SoiOxqiAIMXOlWGk28BSpUpE6NfrearNLPZudTv5ClSpRmLEpve6RfmoSKjaFyNwIjl3UqVSVnzoO/wCNRBwwq5/Fx5UqVAVsCP8Ak8P/AFqrjEw9Iscmo/bSpUqqCHCQLnTjSpUqS//Z">
          <a:extLst>
            <a:ext uri="{FF2B5EF4-FFF2-40B4-BE49-F238E27FC236}">
              <a16:creationId xmlns:a16="http://schemas.microsoft.com/office/drawing/2014/main" id="{C9F47B23-D603-4637-99AC-DE23B432A5BD}"/>
            </a:ext>
          </a:extLst>
        </xdr:cNvPr>
        <xdr:cNvSpPr>
          <a:spLocks noChangeAspect="1" noChangeArrowheads="1"/>
        </xdr:cNvSpPr>
      </xdr:nvSpPr>
      <xdr:spPr bwMode="auto">
        <a:xfrm>
          <a:off x="10675620" y="13380720"/>
          <a:ext cx="295275" cy="34842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151</xdr:row>
      <xdr:rowOff>0</xdr:rowOff>
    </xdr:from>
    <xdr:to>
      <xdr:col>5</xdr:col>
      <xdr:colOff>295275</xdr:colOff>
      <xdr:row>153</xdr:row>
      <xdr:rowOff>146684</xdr:rowOff>
    </xdr:to>
    <xdr:sp macro="" textlink="">
      <xdr:nvSpPr>
        <xdr:cNvPr id="4" name="AutoShape 1024" descr="data:image/jpeg;base64,/9j/4AAQSkZJRgABAQAAAQABAAD/2wCEAAkGBxQTEhUUExQWFhUXGR4aGBgYFxgcGBwdHBocFxoYHBccHSggHBolHBwcITEhJSkrLi4uGh8zODMsNygtLiwBCgoKDg0OGhAQGiwkHCQsLCwsLCwsLCwsLCwsLCwsLCwsLCwsLCwsLCwsLCwsLCwsLCwsLCwsLCwsLCwsLCwsLP/AABEIAMIBAwMBIgACEQEDEQH/xAAcAAABBQEBAQAAAAAAAAAAAAAFAAIDBAYHAQj/xAA9EAABAwIDBAgDBwQCAgMAAAABAgMRACEEEjEFQVFhBhMicYGRobHB0fAHFDJCUnLhI2KS8TOCU7IVJEP/xAAYAQEBAQEBAAAAAAAAAAAAAAABAAIDBP/EAB8RAQEBAAMBAQADAQAAAAAAAAABEQIhMUESMlFhA//aAAwDAQACEQMRAD8A3DTapJOm7uqfLSRTxSy8SipQmvAKeKCUUste17UjcteAU+lUXkV6E16BTkipG5aWSpIr2KkjyU1SamNMUKkiKaruoq3lqNaagoLaqFxuiOSmYlu1QwIcaqEsURS3Jr19mKgFPM2qo4zRhaKquNVAOUxVTE4UGjIRVTEN2NYwMzicPrQ1SbFMxOlH8Si1C8UgATXOtSspjWyCU86iZwwKCeFXdoK7VQtN5ha1BD1G814y1BmpMQ3ekyDWkdi/w2vUSBmSPanBzUU9MJA51BXU0AYilVha70qk+jkpp4TXqRTwK7l4E04Jr0U+gmhNehNOFe0E3LSCKGq242nFfdXCEuKSFtzosXBAP6gQbcCOdX8RikoQpajCUAlR4QJPpUkwRTkooD0G6Rff8Il/LkJUpJGolJifEQeU1oQakblpFNPrw1Iwppqk0BwPSH7w5jMMn+nicOSADoQbtrHLSR86v7L2y26hBPYWQMyFGClW9J7jVqXgmmKRVkJi505UFa6QMrxjmDBh1tKVQY7QIkhPNIyk/u5GpL+SmPN2qwazvSPpU1hHsMy5dT6osfwpPZCzyzkCOEndUhNLN6c81VnJXi00gOLFRuYaiJRvBjnVLCbUbfeLaVJWsWJQrSIklIMHXfNFoxTW1FqoYtut0nBiLpCt0nX67qB7dZQlEJSAqdd8cOVGi8emFxTfaoTjk1o8bh99ZVvGhS3GlEBaFG3FOoI8D6VmxmBT7Ikkjwqvs7DBSVEGIqbbLgSnNIgc/SvNgvSxmMAmjGviq3hZtvn0pi2QJ40QaR2jG+q7yAkxqaz9Z0HW3cmKSl6Crca91DkmTFLSRbgmlTgilQH0oFU4qgSdKwe09o4pvG/dmCFIcTnP6mhMEToAToe/lUnSLZuNOFeQ0tPbBBAKiYIuEk3zc/Su7WtZs3bDT7QeaUFNme1+0kH1Brzo/tpvFsIfb/CubHUQSCDztQXots1OEwbLIV1iYKisCASolRgbhePCud4HbD+AWvB4YdcFOqUkoBKkgRIA/VGs2o0u4g1DhsUFlUaJMTOp31y7ZnSrGFbiFgrabIS4uACif1CJCeKhYam1dMwGHDbYSL7yeJNyatLmf25on7qtIUFpUoBQsALK11mQDNc2G0XglYGIe/qSHBnUQoEQcwJva1dK+2JXWBKQY6oZrbyYHtXLWGJFZtxR2b7IdtsNYRtha8jhWuEn85nNIP7SK6StCbLSdLG9o+dcl+z1tv7ogpAKkrUFTchVvK0V0RnaaWx2rcR8a3JsGiWJxKUAZiBJgTvPCgj+3Sy4kLEoXYGQIUNxncR8aZ0qUHWYQrtSFoI3FJn+KzG3McprCuPukkkdlJtJ0Agbp86KdB+lm1UK2gXMMlQxKWVZykiMoEjPf8WgEcU1otgdMmELbwhaW8tSZW4ACkGLzO7+KxvQPZD6VYh/EtOJU7lSkuIUCrMrOqAbxZPpW9wvRNRUFhQaF7mDI4Rw51nQ1uCW0UkNjqybx+X5CuPbdbfG1G8aEZVtuBD6YIjKCkLv/wDm41+bSQRXUcNsghPZelXdAnumfWg7hUVlrFZStCgWgFAlaI7K1bwAvPAPAVWy+LwRY6RSQCw4Ex+NUSf+syAeYnS28YnpZsF3H7Tw7iRlbTlClTYJSrOSZ33I74rZOIgEnQX+jXuB2jh8QhxLKgpaRC0i8EglMxvkaVcpcUutC9YFUacDNLqTExauf9BOkAxCEkqhZAIFwecRqeXfXQWsWAQm5nfEgUceetWMf0l2ihbwwhUQlSe3lJkEnsyeGtvOgOw+imIaaeWHC0+pwBJRoENrNo0IXcnlHCtXtvCN/fitCe0lgJVH9yyUgDQnWSeXGpnNovImyYAGVNyZGpUqQDPCB8qe6zRHE7TUxhluKGZQEpExJjTuqih5S1S+EqSQAnKCDdIM30OaYHCoXnxiAFLEpGqfQp75HkoVNKXVKWkhSNQQbcIt7VqXRYic2Y2qSHJSNREK8TpWV6T9AcMtGJxK3FJcbb7IBA7Q0zcTui2tbIsozwqUyqSQkwpQuElWlhBindI9mocYWgkIzApk7zqnxCoI8eNXKdKSPnbaezGwoBslQBuJPa4xOhitB9wKWyEbx2R7CqW1dmqNzMEkA7pAuJ41dZ6QJCUZm5ywFQYkcq58e2+ag3ttDZByqzg3BixHfW1xXRQYxLb+BIAdEltw5ck6kEjSd27dNZTo50YXtHFryjKiczijokHQc1EV21rApaS2kKu2gJzKiVQIzHdmNak1jI53ifsvebQT1zS1DUSRY75IrBPlsBaEpEIWEhcXWqFZzP6bCButvJrv33QkyFGD+IEyDz5GuafaJsJKHUZRCSmQALSdTI1PPhFV44MYA0qWIdCVFITMGJpVkt070oUzjsStDWdOdCFrtIIBFuV9K32HxxWyXGzeLDnwrMbW6PowiXAO0t1anD4qTlE8pNaTo632NLG/jXbiL6g2Ziy40M4SlyTnSnQKmSB4n151jcJj07Mdd6xHWF1wlTqRcHKF5DviSqK6PgcCzhS472lKWSo5iDeAOyItoBXOdsILnWqKZKngoDiSP4PnWbWsaHouhSVOvJHadTnVwzG+XwFq0mFxyvu6VLSEry3Qm4Bv2R3VR6M5AkJt2r+f+qj2E4FLxgcT2UPkIJOnZSVQeGYm1PijM9M8CfumJcUkKXkkqJMIkgAW1WZ03VzDBvNgiTAi/LWa6R9qHSpCsOvDND8RSCdAADmgDnFclSu4rPKGdN19nOIczuNN3C1Awd0aGe63gK0vTph5IbBRCCoHODYEcf5qj9jOB615ZAhTZlSiLZVTHeSQbV21rDpG4Hmdf4pm4rHNui2OT93K1JJTOXNJkCIJINre1aPC7VZbSntJWeMX4WTrytrxoztHaGqEgc1R6Cub/cSSXEjKrMREWEEiY+taLbA2ux9uB5bjZuEAmCkaTFiLa8R560H2htcqUpCiUpUeysCciuY3pPDy0qLohs11vEKXmccC5K5kiSAJncLC1qv7V2YlJdLosU+mogDS9Y5bTPFvZ7KQgEOqKxBJGXKrjqDY3iltvZwccZdN1pKgk5YKUmCpJ43ANZLY+PUtRSmUpTcDid08rRHCeM1oGNoFtALpFrA/3aQOREmN0eVwXITxOGKm73mR4VD0a2Iywla2kBKnCFKI3wbe586s7N2khxqxsLT6e9PwbwGdI3WFdqzjl+NwP3THOhJhPWzlm4SvtpUnlCiO9NdW2U4pSEqP4oudx5iNxFZLp3s7+q0+EyCnIvnCpE+BIrdbAaBw6RM2sfavPw652Ol/izO3caUuIcZ/CtWVyfxAiAAk/pPanwqvtPaYaSVq1i0Xv3UV2ps+HEzYJk8tQR7VmtvtSE2JgEgAandblXfxz9E+jmK+8NrUpktKWVDgVkADOBunQd00bTgRh2EtjjfmSZJjdck0C2CFJS0k/iCM3rA9q1bzOdQKhIAmNxnjWZ/bViuMYTKQOyk8NVawDyEX58qaO23/AFEpUUmYuQYMixvI9aot7TWt55gtBvqldkzZaVJCgoWsZJEcq9x+3Pu6mkdUp0vKCIT+WdVH+0CSe6tfAw/2lul51ppCUhLaTAQBqdbC3+jWSY6POcNY3Eq5AAbzXb1dE8M+tDxCkrA7WU2VIvIM772irS9lMNqBQ3ChoSST4SbHnWMIB0R2WrDYYJWMqzdSZnLwHfxPyFU+k+zxiG0EqUktvBaSkwZSIvyM1oMU5AJNAlY9JAbUdTPn9CunnTNFdkKPVkHUSPSsV0mW0lJSSsqbKitRNyFdoJTutYRW22ZiUjKCQJ/1QVfRVSXy8+tK0glSGwD+KbFU6wN3GrkHGBs/9ZIUbkd968rsDvQbDOqLjxWpxRJUQYHcBwAt4Uqx+au1PpZiQVoBGYnRMxMnedwtJ5TRXB7Qyp1E74HsNwrH9IMUV4xN7JSAB36n2HnVnDPFRVfspi43mJNbt7MgpjtolwmVW4eMfXfXN+ke2lJUgtm2YqjdEix8q1GKxyUFVptHkJN92/yFYLbbcqBkaRbTW3oa52tQaV01W0UJbSeymSSdc3aAtwouvbri8McSeyla1EpBMFw2vYWtIHvWUY6LvYjKWQFSkZiVBIB8dREG1dUw/RhAwJwciVsjtajrAJzDlmFN2qdOK7TxRWokmZNUhT3QQYIgixHAixFMVoak+mfs22cnDbPZkQpxKXFneVLSFR4CE/8AWjOLxtid26qLD0ssxYdWj1SPhFRKRJAOgua3INRPPEwOJqfY2yS4ZUB1esz2lKm4/bEX+hEhrrHB5D51pG1BCQkaDSqiJnFpaQAABGgGlZnais+v5jHmY+dENpPfKgW1Xwnq+/Me4TRfDWc6NbRDmZC2gy4hRSoDeQYkHeDWS+1LFvoxSBKg2WwW4PZmSF6fm08I41rjhyl9S08Z86u9LOjDuOwzYZ6vO2tRPWEgZSL9pIJn8JjfWfgnrnn2edIH28QoZlKQW7oJJSV2KVRuiLmujdGnXFLKlqmQfXlQfYHQpzDJW4/1WcIyNhsqNirMpSyoCVflEaCiux1wYrN3ZrTcJw6XmsquFXtks5EhPChuwnZkUWTNq1neqVPi8KlxJSsfA+BrGdKML91R1mqRYKi8mwBjz4GK2bD00sbhUuoUhYCkqEEHeKanN9ibQ6xTSoiQoRwAIAnnefOt3s3ESnKe4Vy4sHDYptjelxYBvdJhSSd0lJBreMuwT9fWtZ41pZxWCIdKtx0PwNNxLICxxgkeVW0YjrERv+VVHcTmVHL+PnW9YsXMAspEHdUu0ESnMPH501Jg8iKsi4IP0KJMNZHbzwSiBWUwv9V5I3T6CtBto9tTZ3WodsRjIpR3xA85Jqs2ssJits4pGOeaz5j1mVsK3CRCQOcg+NdR2cpakth0yvKM55gX+VGMNhmjCy2gq/UUJzSP7omgm11ZHFRoD6G9Mll7QudoRYARSrK/fqVa1a5y5jsz7ihvAAPd/urv/wAmEtpA1gnvJ3HuoCytJQoXkKJB8Kiff3kzln4xFc7Wolx+LUUkq3gC1lRAk8IPGqbCDA1Jm43DWBVTEOEkDMYO+N1WcMrLIzE6+1ZLR9Hdo9W4UT2TYA6yqxM7vwiuhYLaAWEqtrFtNAa4oh0pVOomIndPzrofRfFpU0EzcEKN51SSf9VqUOe9L2gnHYlI06wkf9u18aEKFj3Uc6arBx2IKbjMB4hCQfWaCTSn0sw9LbZGmRJH+IipGnpCqz/RXaXXYHDr39WEq/cjsH1TVzC4gkODSCD5yK3rI3sYypR4CB3n+B61dee1oZsN+W1fu+AqUOTbnUkmKuQKzm3nB1hA/KI9I96MO4iCT31ldqOEqKprHPwxZaEwd1x/iPjJ8q1Gw1E4dJn8ZkdwEE+YrmnSbabrOE6xowQbyNypB9K6fs9oNttt/wDjaSk98CT6GrikW1SMqjy+PyrKYU5Vxzo9tl/sxvJ9tKz7YhYNHL1RsdiOwsnjWlQrfWL2Q9BvWtw7siK0onUmDI8amSo1CpevdXrbk+VRcv6fuhG1Wbx/TSrxKlJ4cEitRh3gYI0MeRrP/auwkYjCuEahSSf2kKAP+R86IbGxGZCLzYfKsT0irDuVQiqqWw2+4RbrSFxzgBXmRPjXjjnaF9L/AAqrtZzttH+0+9aVahL01ZafvFZrBvknWd9EG8VlBUdQNN/GkAnSGDiF8iP/AFE0OJIWSN1C39plThUvskqJj68qid2wTfnb5eVEsZxuNm4qURQDb20Elx0DURHOAJp/3/qsOlZ/EdBzisfjH1oUSsG9/OtWirIxw4jxpVl8Th15jBIEz53pVz/SZ5T5aWZHZm4r1vEDNETMx5GiW2cHmdy65/eNfPwrPRkcyzcGLelXrotB4kc9PCmZjxqbYmzFPYhLKVZSqQTrEAk28Kk6RbPOFfLOcrIAJI7IveIoxIcI2pRy6z493OtQ8+cKgrSCuUjNwCpI3aCI86GsbPI6pRtmKJndJ0Pia3CsFNikXmbWO4n4UyM2uSqzLUSbqUSSeJNya8yUR2zguoxDiBYA27jcehirjOERGYjdPhrFRbD7LtoD7u4yo3QvMn9qxfwCgf8AKtMSQ4Uj8wj4x6Vz3oEAcSs6Q0uBxkp9q3Gy21LlRP4FDKdecd1WoV2FiikrbVrEjhbX0jyonh3O19fXGs1ihlUVD8SSYP19Xq/s7HheUxBBuOH8HjT+vgxaxzsmBQbHokcqt45wpkmxk/ChD2II7RM92lFqxK7gUrQG3BKVwDfmIrevmOsNc7bxYCgbFQIIBOgHLx17q2+MxXZKhoqI9TTxAPjnJMcKGqc7Y+jTsS/BMa0Kff7ad94tzrNpxqsK5WiweM0rG4N+bAyRRtlRyo4n4VuUNLiMRlSVcbDvNSYRyw7qA4rFyW0cBmPjYfGieHdgVFjftmfHV4YaKK1keASD7ihnRbGEFAJ3gfKhv2wbSz4ltA0aTHisyr0y1d6GMB1taoIyRHEkQfmKx9aalSrnfJ+NqAba2gVPnKRlbTl5Tqo+ftWhOAV1KnDqNBvAOpNB2mUJSTlFr3vbfTlFpbAx61OAbjE9+/wrQHaQ6yBFzfz+V6zfRZgJbU4d1h3qMCreBcyPEqv9RTxFCOkjYL7pVYJMRv8AozNB1qBWixtoO7XStd0rwGZbak/nF+8W9ooGjCf/AGGx+VJPjx9qLO1pvSPGlKmEfpBUr/sR8BT9urScIr9RgJ4yf4qPauHLi8x3/O1McPYUk/lSYneSI9B71tkHOPFrbh7ClVZrDWGleVnT+Tunh6vFIUkXABNu+sXiWZcEwAo6+NzW/wCmqOsxCUc0pPjp40B6T4JDamEIFwlZUd5mPQQaL61PHnRbFIG1UKT+BalAbvxpMetvGo8Kfvm1CVCQpxRj+1AOXw7IoJhGlrxDaUTnK0hMazIgj3mt/wBAtkpTjcYrXqlFtB/cpRJ74SB4mtTwVS6X4lTIabSkFSllX+EQI4X9K1vRrGKfwzLi0hKjIIGnZUUz4xNZ/wC0rCynD5f+QulKT+4fMCtoxhQ2hDaR2UAAeAimBzTp0nNjFQIACR6Uew+wh20agIIH+Nqh6dYUB5tYH4hf/qf5rUYQycw0UmfSj6WG6E7PJUtcwQQjzMn2roWyCEqcQLiRHkTWZ6FNSt2IsoH3rUYBkJedi1knz/1WZ8KfEsoMg+9xwql92Dba8mawsSRxmyR7nhV17EZHDJspEgSBdJvziCL1n9qbbKVxEgjtcYjd8K5c7lb4zYL48ZkoP6kA+YoEluEqmwzAT3gR8+QIo3hlkoZGug8jHwquloqgJEjrFz4LN/et+sxGnYYSnrSok6eBIkeg8qP4FhSmeSRrwqptR8JDbe9RJA5DfRtjs4T9w/mtTqisbtROQFatBqfHWhRUJk6T7UX22sqKW0CSsxyHGeXzoUnDAFKColS4uRaSJ8OFZ5f4YmwWJSl0G+o9SB8a2GzTKxOke9/lWNewRbWCbKjS0EagxxrZ7MEQo2AufC5p4UV44uX1nnHlaiTuLCEydw+jHAVkMTtk55Sm6iTfnxiiqiVuGRGVIGbcreod0ki/Cjf6OMb012dcrzSlQLgvMkmSSeEcLX5VqOguG6vCpJBBcv50K6SOS11e91zIgHUaFShyjXwrW4NoIQhA/KhJjuIFH/P7TyTbOxIzLQqZIM66RHlQZ7Dw0ueEUcS1C1HimqeKZlChxvXZhQ2Q0Qwkf3yfhUuKw8kmrWBZ/pcp+dPcbqnipq0kqbBuAgx3kG/tQXANS+Z0AIrSOwC2YmQKHJYCXlxoBVQgRhxa1A9vMaRxPqfkK08WvQ/FYYOFU8DFVTJJZtpSo2MBFr0q5a2F7XZDj3XIiEFEniUkms305KlY4QRBbEDgLzPM1qWYabUkAqCjJn0Fc3x2Jc+8Fa0nPmsL9yQOURW6zBPou4G9oMk7knwJSoTWy6COgrxq/wBeIMdwmKxf3J1OLbUUhFrE2FkmfG5Mcq1nRNpDbKw07nN1EXiY1EjlRqQ9MHVLx+Eby2SpKxacxz/AJ9a3BVNcYG33FvtvSS4iAgcxaB3/ABrsbaiQLX30yrALpY2FdWIuJPtVvBvEM5zqE+1WcfhCuJ3cqcnBnJlAN6UD9EAEqWI/Fee7d61omR/Wc4ZEecqqpgMAUGTYVZwmInEOIFxk17rj5UbikM2u6lAQSkKJVlE8wfcgWoYVoUQpQClTwhP4gCfCR3+NW+krZLaYEkLCrf23od1J6xO4du3/AHbVNZ5SUy4ufeR1gSnQOJ775beYVUuwVqLmIQR2UurHOQoyPfzqrtJlLKyrMAoulV/0gyPc1oMKwkKcWgghxef/ADSDHnNE9IftnBE4lhcdkIWCeBGnnm9K0W0j2Ep3BI+XwoRtBZGW4uQJNEtsG06dke5+VanoYvpK+W+rWjXONeVz6gVO80QpLwEJK8pHAntfE+VQbZwxcxGHbMZCB5knNPL8PrRbGtdVhFgg9lxPgUiD8qx9p+ItqJ7bZIsoQDHCaMvOZcMtW8pIH/a1AVPKUglQs2ZQf1JUmx/y961LDIUyEkGCAe6MtbZY7oijOtS1jNlHqZM+nrS6GbRJU40rNBUSkndxHpNX+iCAhnEKP4etV5JAt71S6EYYlx1ZIgEgcb3B8qzxnjVVOljSkLZcQBmCVpSTuKlIkjdMT51q+jTjq2v6o7QBSFcRaJrN/aCIbajULJ9P9Vsej7OTDtA65QT3m5p+4v8AVsuALE8I86a43ak8ZUOVWHLgxXQKWzmyE8o+NOxLYgzVxCcsDlUWNalNqliqoZUoO7TxqNCZUtXE09pkkQbVKyoCRUEC2ptUCmoq0VGeVRuQd9IDlJHClUq0CdaVWtOZNsPGxK9OM1MnZi1ZSQSRoSJI7po+XJ96sNYqDb6nw0riWTe++Zx2JToBCNwi8iZ30Q2bhnGxCERxEH3mtB1iVGdwvMG1SnFAHSCeH13VagDCbEQlfWBhAcmR38QCYBmjjS3N4MVY+9yOEd3xpDEnjv5afOpYenNwqVsqnQ1GnF3ufSnpxxgb/KnUkW2VpUhQOVQIMcCI1oNs/BrStZQ6lzKctpzHv3UYbxRP1/NPTiL238qvUrrZdVqKuvYIQJ7IJBngNTfdpXhxSkgnhf6vQ1zbS8iy4AUBJJhO4CbUioemaMymiiFBUJCgQb757redS9HXMQ5KnGy2gABCVCCdBJG6w9aHf/LJexbCUxkReLCNb92laZrFki9YndtavgbtXE/1EIBkiSYixlNvIk+VO6Y4xxsoAsmCO8iBWb6PBxzHOIUFdnMTmB3FKMw3QQAfGiHS/a6XFrw6jlW3iMpm0JgEHuIIP+qrerVJ2jZcdxK2XUNGESnNIykpVEXv6b61OIwvWYZ5LhBUqVQNyhcRVDZuLaWpaGIyNBKez+GSVEgHfaPOosSlRVMkQdx8KUoYVpSMI2DcOKB1J/THcJ+PGthhgoNpEzeZ5cPQVmEJIwrKdyUA66HMR7Ub2njOrYIGob9SmT43q0YG9HITgFqWJCluSOOYxTuhrNnB+2P8b1DsdwO4DIBcLCY7yPaZ8KO7NwJbVMiI0juArXEVlPtAWmUITcpJzACYJggVusC0erRIjsJt4CuY7bwuITinCpsuhThUgpk2JkJNuFq6RsJDqWh1ypWb5REIEDsDjHHiaJeytKw83pwaipesFIOCtootUShUuccaYpYqSKKiWBUi3gN9QuOjiPSrRiNQqBYp5eqB52rViEilSK5/3Sq1MlB0kd+p96nYHPxjx4UFaxR10BuAeP7hM1YZxEmVKPcCI05C/vXM4MpYOlpmw3d8WpyGrSZtqZoeh6BIXnPIADz9Kcw4pIuCZ4xb1oQkyAfzC+kGfWrIaHePfyFDPvCo7Oo119SRFPaeVw8jOvcONKEQ1r9cKQQDe318aqBSjpuI5jhw4Ul5p3Ge6oryG0+NSIUm1UAVzceRPsQJp6iRwtrAmpCQWkHnwrx3EJCTMRvnS9qGls3PC8WMdwIpy25TcBU6zbdwj5U6GdX0OYDiih1zJ/4QtIkb0hQGYJ3Rw31sWymB2SBA/wBUGb2QznCw2A4BZSdRvF550Vw6wLRPlb1qK/ssFxcaJBBt7H38KEdMejOHxLxW6hQWAAFpVlJG6dx4XE61FtPDqdyhClIE3+gbeNR7SxP3fDytROWwMzO/fyFW9DBXY+zmWGg20jKkbhvO9ROpJ41YfYTlNrway7vShCW5EgkTp5UG2d9ojiHP6jeZHGIUOFt96P0cbrE4KGEWuIT60RxODSokKBuB7Ch2w9rDHwoBSUJVJkQCYiJ38fKjOOnMRpFgeI3HyrXwKjWzkISkJk5fwknS0brTBN+Zr3DtqGsxT0OAWKqf94H6h4kVTpGpABmL1It61VV4hIM5h4fUU04gbj7Vak/XcTVd7EKOio7gI86hU4CdajdQcxkmPEeVpq0rgxh/UKYrGHiOFDnXIMHeLGD5aRFMSpU2jLG+15nhRoEFYru86hde32jjz4VTWrtRI5pHxFxH8UxYF+zfkAD3iN9BWjiVC0C3D5mq2J2iEnTS5uPLW5qm8VaKKgNypQPET9XpjrnHtRuiVHdMAfUGkJF7RcmxEbpSufQgUqGqYEnsrHcpEeprypBuUaFU+Fh3VJ2R47+ye8id3OqDbpGnHXXuqwl3NAnlv/0KCto3HtRvkjz17ovVhtaf1eFgf8uHrVRxwj8sC95O7+ee4cbTocEJiTzvM2ixj2oCy25BMRyzSTe/iKnRaSBO85SYFuH5p7qooVOskfuVfiQMsR3Vb7KDAJUeIzqTG4kTY/zUllonQCN+kfHvvUgVebenjfXSartr1BAItwE8TB9pPdU6RbdOkGSPCkmh05oINogGL803n086cFLmI7oAi3eb7qelZIJFiN0cz2o32/mn9aBqqNNRB7wTY67tKkalKyBoZm8x7fOvXSQkElCQPxSo34QZ+pp63UiNSTpA3jfx87VGy+V6oWnhmTBjedSP96VJIppc6a7513WM161njSOHDhv1r1StQDB0MFI05RHDUb6eFAQdJuOflUkaMw750nWe8+3Cq2PwqlwCAoA3CgCN/wDdqKIKIIuRPdbjBsK8Wd5AI7r/ABMVILVs1owVMgiRHwgTcVHi9nMAFRw0qtYRM8jmF/GjB7X6hbcbfWnpTka/mBjl5XEeFqkzGK2I6VAtS22gdlGZVr5iSNZm+laTYeOzICXCoFNpVMHuJvE0oCVBQgWvJtutJV36ipC6rKOyDAk9qfCYqSR9wH8KgTwmoy5xFxc9q3nqb1HmH6Jm9jf4VCp24ASpQ01980E7/KkJ2ngriOW7vt7imPYhGbJmIPCdfH6NNSIvZU/qMHhppupOIzmZJI3aCY7tfnUkqniIiddTv4yPOkpWlyJ4GDN+EW7xxpi2xvB5zpp9G1RK0Osa8+MwLGLa1YUqsUDEqFt2YX+uRFeyqYzRHEfE1VCjAmSRv7M8twEd1REpBsPKdBaI4elQXFmDmvIt4eAqq+sAEAC5M8L+hqsHTBmZG4p05CePGo04kBMlIE6annqLQBbQD1qSyvF/qSbcNOfKoXXoSYHmefKTP8VXcdSN87gFRMzaJv51A09mBBlKgOKRykwQfC4HshdbeMC48ZmlQpSrnMTM37f+/evKUFoUTmkzep0qMovqgzzsaVKs0pGvx95E871YxZ7Q5KAH+SRHkT5mlSrJEGB2ljdPzpxSCgSJ7Q1rylTAvLSBEADupce6lSqSo1/yEbr23bt1PxKAp1AIBGUGCJEg2McaVKop2XDnIk/m38FQKturMJudRv768pVJMtIEkCDGu/TjUGBWYVc2UQOXaNqVKhJX1HKkyZk336KqNpwkIkm5VN+ZpUqfqWR/yKHP4Jq8EABJAEkwTGtzrXtKlKRSIFqa2YzR9WrylUFIqPVrMmRmg79Bvp2GcJS1JJlN5Ova317SoiOxqiAIMXOlWGk28BSpUpE6NfrearNLPZudTv5ClSpRmLEpve6RfmoSKjaFyNwIjl3UqVSVnzoO/wCNRBwwq5/Fx5UqVAVsCP8Ak8P/AFqrjEw9Iscmo/bSpUqqCHCQLnTjSpUqS//Z">
          <a:extLst>
            <a:ext uri="{FF2B5EF4-FFF2-40B4-BE49-F238E27FC236}">
              <a16:creationId xmlns:a16="http://schemas.microsoft.com/office/drawing/2014/main" id="{CE6F6961-0E2B-42F1-96A2-D0656AD42EEE}"/>
            </a:ext>
          </a:extLst>
        </xdr:cNvPr>
        <xdr:cNvSpPr>
          <a:spLocks noChangeAspect="1" noChangeArrowheads="1"/>
        </xdr:cNvSpPr>
      </xdr:nvSpPr>
      <xdr:spPr bwMode="auto">
        <a:xfrm>
          <a:off x="10111740" y="5379720"/>
          <a:ext cx="295275" cy="908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30</xdr:row>
      <xdr:rowOff>0</xdr:rowOff>
    </xdr:from>
    <xdr:to>
      <xdr:col>5</xdr:col>
      <xdr:colOff>295275</xdr:colOff>
      <xdr:row>32</xdr:row>
      <xdr:rowOff>146685</xdr:rowOff>
    </xdr:to>
    <xdr:sp macro="" textlink="">
      <xdr:nvSpPr>
        <xdr:cNvPr id="5" name="AutoShape 1024" descr="data:image/jpeg;base64,/9j/4AAQSkZJRgABAQAAAQABAAD/2wCEAAkGBxQTEhUUExQWFhUXGR4aGBgYFxgcGBwdHBocFxoYHBccHSggHBolHBwcITEhJSkrLi4uGh8zODMsNygtLiwBCgoKDg0OGhAQGiwkHCQsLCwsLCwsLCwsLCwsLCwsLCwsLCwsLCwsLCwsLCwsLCwsLCwsLCwsLCwsLCwsLCwsLP/AABEIAMIBAwMBIgACEQEDEQH/xAAcAAABBQEBAQAAAAAAAAAAAAAFAAIDBAYHAQj/xAA9EAABAwIDBAgDBwQCAgMAAAABAgMRACEEEjEFQVFhBhMicYGRobHB0fAHFDJCUnLhI2KS8TOCU7IVJEP/xAAYAQEBAQEBAAAAAAAAAAAAAAABAAIDBP/EAB8RAQEBAAMBAQADAQAAAAAAAAABEQIhMUESMlFhA//aAAwDAQACEQMRAD8A3DTapJOm7uqfLSRTxSy8SipQmvAKeKCUUste17UjcteAU+lUXkV6E16BTkipG5aWSpIr2KkjyU1SamNMUKkiKaruoq3lqNaagoLaqFxuiOSmYlu1QwIcaqEsURS3Jr19mKgFPM2qo4zRhaKquNVAOUxVTE4UGjIRVTEN2NYwMzicPrQ1SbFMxOlH8Si1C8UgATXOtSspjWyCU86iZwwKCeFXdoK7VQtN5ha1BD1G814y1BmpMQ3ekyDWkdi/w2vUSBmSPanBzUU9MJA51BXU0AYilVha70qk+jkpp4TXqRTwK7l4E04Jr0U+gmhNehNOFe0E3LSCKGq242nFfdXCEuKSFtzosXBAP6gQbcCOdX8RikoQpajCUAlR4QJPpUkwRTkooD0G6Rff8Il/LkJUpJGolJifEQeU1oQakblpFNPrw1Iwppqk0BwPSH7w5jMMn+nicOSADoQbtrHLSR86v7L2y26hBPYWQMyFGClW9J7jVqXgmmKRVkJi505UFa6QMrxjmDBh1tKVQY7QIkhPNIyk/u5GpL+SmPN2qwazvSPpU1hHsMy5dT6osfwpPZCzyzkCOEndUhNLN6c81VnJXi00gOLFRuYaiJRvBjnVLCbUbfeLaVJWsWJQrSIklIMHXfNFoxTW1FqoYtut0nBiLpCt0nX67qB7dZQlEJSAqdd8cOVGi8emFxTfaoTjk1o8bh99ZVvGhS3GlEBaFG3FOoI8D6VmxmBT7Ikkjwqvs7DBSVEGIqbbLgSnNIgc/SvNgvSxmMAmjGviq3hZtvn0pi2QJ40QaR2jG+q7yAkxqaz9Z0HW3cmKSl6Crca91DkmTFLSRbgmlTgilQH0oFU4qgSdKwe09o4pvG/dmCFIcTnP6mhMEToAToe/lUnSLZuNOFeQ0tPbBBAKiYIuEk3zc/Su7WtZs3bDT7QeaUFNme1+0kH1Brzo/tpvFsIfb/CubHUQSCDztQXots1OEwbLIV1iYKisCASolRgbhePCud4HbD+AWvB4YdcFOqUkoBKkgRIA/VGs2o0u4g1DhsUFlUaJMTOp31y7ZnSrGFbiFgrabIS4uACif1CJCeKhYam1dMwGHDbYSL7yeJNyatLmf25on7qtIUFpUoBQsALK11mQDNc2G0XglYGIe/qSHBnUQoEQcwJva1dK+2JXWBKQY6oZrbyYHtXLWGJFZtxR2b7IdtsNYRtha8jhWuEn85nNIP7SK6StCbLSdLG9o+dcl+z1tv7ogpAKkrUFTchVvK0V0RnaaWx2rcR8a3JsGiWJxKUAZiBJgTvPCgj+3Sy4kLEoXYGQIUNxncR8aZ0qUHWYQrtSFoI3FJn+KzG3McprCuPukkkdlJtJ0Agbp86KdB+lm1UK2gXMMlQxKWVZykiMoEjPf8WgEcU1otgdMmELbwhaW8tSZW4ACkGLzO7+KxvQPZD6VYh/EtOJU7lSkuIUCrMrOqAbxZPpW9wvRNRUFhQaF7mDI4Rw51nQ1uCW0UkNjqybx+X5CuPbdbfG1G8aEZVtuBD6YIjKCkLv/wDm41+bSQRXUcNsghPZelXdAnumfWg7hUVlrFZStCgWgFAlaI7K1bwAvPAPAVWy+LwRY6RSQCw4Ex+NUSf+syAeYnS28YnpZsF3H7Tw7iRlbTlClTYJSrOSZ33I74rZOIgEnQX+jXuB2jh8QhxLKgpaRC0i8EglMxvkaVcpcUutC9YFUacDNLqTExauf9BOkAxCEkqhZAIFwecRqeXfXQWsWAQm5nfEgUceetWMf0l2ihbwwhUQlSe3lJkEnsyeGtvOgOw+imIaaeWHC0+pwBJRoENrNo0IXcnlHCtXtvCN/fitCe0lgJVH9yyUgDQnWSeXGpnNovImyYAGVNyZGpUqQDPCB8qe6zRHE7TUxhluKGZQEpExJjTuqih5S1S+EqSQAnKCDdIM30OaYHCoXnxiAFLEpGqfQp75HkoVNKXVKWkhSNQQbcIt7VqXRYic2Y2qSHJSNREK8TpWV6T9AcMtGJxK3FJcbb7IBA7Q0zcTui2tbIsozwqUyqSQkwpQuElWlhBindI9mocYWgkIzApk7zqnxCoI8eNXKdKSPnbaezGwoBslQBuJPa4xOhitB9wKWyEbx2R7CqW1dmqNzMEkA7pAuJ41dZ6QJCUZm5ywFQYkcq58e2+ag3ttDZByqzg3BixHfW1xXRQYxLb+BIAdEltw5ck6kEjSd27dNZTo50YXtHFryjKiczijokHQc1EV21rApaS2kKu2gJzKiVQIzHdmNak1jI53ifsvebQT1zS1DUSRY75IrBPlsBaEpEIWEhcXWqFZzP6bCButvJrv33QkyFGD+IEyDz5GuafaJsJKHUZRCSmQALSdTI1PPhFV44MYA0qWIdCVFITMGJpVkt070oUzjsStDWdOdCFrtIIBFuV9K32HxxWyXGzeLDnwrMbW6PowiXAO0t1anD4qTlE8pNaTo632NLG/jXbiL6g2Ziy40M4SlyTnSnQKmSB4n151jcJj07Mdd6xHWF1wlTqRcHKF5DviSqK6PgcCzhS472lKWSo5iDeAOyItoBXOdsILnWqKZKngoDiSP4PnWbWsaHouhSVOvJHadTnVwzG+XwFq0mFxyvu6VLSEry3Qm4Bv2R3VR6M5AkJt2r+f+qj2E4FLxgcT2UPkIJOnZSVQeGYm1PijM9M8CfumJcUkKXkkqJMIkgAW1WZ03VzDBvNgiTAi/LWa6R9qHSpCsOvDND8RSCdAADmgDnFclSu4rPKGdN19nOIczuNN3C1Awd0aGe63gK0vTph5IbBRCCoHODYEcf5qj9jOB615ZAhTZlSiLZVTHeSQbV21rDpG4Hmdf4pm4rHNui2OT93K1JJTOXNJkCIJINre1aPC7VZbSntJWeMX4WTrytrxoztHaGqEgc1R6Cub/cSSXEjKrMREWEEiY+taLbA2ux9uB5bjZuEAmCkaTFiLa8R560H2htcqUpCiUpUeysCciuY3pPDy0qLohs11vEKXmccC5K5kiSAJncLC1qv7V2YlJdLosU+mogDS9Y5bTPFvZ7KQgEOqKxBJGXKrjqDY3iltvZwccZdN1pKgk5YKUmCpJ43ANZLY+PUtRSmUpTcDid08rRHCeM1oGNoFtALpFrA/3aQOREmN0eVwXITxOGKm73mR4VD0a2Iywla2kBKnCFKI3wbe586s7N2khxqxsLT6e9PwbwGdI3WFdqzjl+NwP3THOhJhPWzlm4SvtpUnlCiO9NdW2U4pSEqP4oudx5iNxFZLp3s7+q0+EyCnIvnCpE+BIrdbAaBw6RM2sfavPw652Ol/izO3caUuIcZ/CtWVyfxAiAAk/pPanwqvtPaYaSVq1i0Xv3UV2ps+HEzYJk8tQR7VmtvtSE2JgEgAandblXfxz9E+jmK+8NrUpktKWVDgVkADOBunQd00bTgRh2EtjjfmSZJjdck0C2CFJS0k/iCM3rA9q1bzOdQKhIAmNxnjWZ/bViuMYTKQOyk8NVawDyEX58qaO23/AFEpUUmYuQYMixvI9aot7TWt55gtBvqldkzZaVJCgoWsZJEcq9x+3Pu6mkdUp0vKCIT+WdVH+0CSe6tfAw/2lul51ppCUhLaTAQBqdbC3+jWSY6POcNY3Eq5AAbzXb1dE8M+tDxCkrA7WU2VIvIM772irS9lMNqBQ3ChoSST4SbHnWMIB0R2WrDYYJWMqzdSZnLwHfxPyFU+k+zxiG0EqUktvBaSkwZSIvyM1oMU5AJNAlY9JAbUdTPn9CunnTNFdkKPVkHUSPSsV0mW0lJSSsqbKitRNyFdoJTutYRW22ZiUjKCQJ/1QVfRVSXy8+tK0glSGwD+KbFU6wN3GrkHGBs/9ZIUbkd968rsDvQbDOqLjxWpxRJUQYHcBwAt4Uqx+au1PpZiQVoBGYnRMxMnedwtJ5TRXB7Qyp1E74HsNwrH9IMUV4xN7JSAB36n2HnVnDPFRVfspi43mJNbt7MgpjtolwmVW4eMfXfXN+ke2lJUgtm2YqjdEix8q1GKxyUFVptHkJN92/yFYLbbcqBkaRbTW3oa52tQaV01W0UJbSeymSSdc3aAtwouvbri8McSeyla1EpBMFw2vYWtIHvWUY6LvYjKWQFSkZiVBIB8dREG1dUw/RhAwJwciVsjtajrAJzDlmFN2qdOK7TxRWokmZNUhT3QQYIgixHAixFMVoak+mfs22cnDbPZkQpxKXFneVLSFR4CE/8AWjOLxtid26qLD0ssxYdWj1SPhFRKRJAOgua3INRPPEwOJqfY2yS4ZUB1esz2lKm4/bEX+hEhrrHB5D51pG1BCQkaDSqiJnFpaQAABGgGlZnais+v5jHmY+dENpPfKgW1Xwnq+/Me4TRfDWc6NbRDmZC2gy4hRSoDeQYkHeDWS+1LFvoxSBKg2WwW4PZmSF6fm08I41rjhyl9S08Z86u9LOjDuOwzYZ6vO2tRPWEgZSL9pIJn8JjfWfgnrnn2edIH28QoZlKQW7oJJSV2KVRuiLmujdGnXFLKlqmQfXlQfYHQpzDJW4/1WcIyNhsqNirMpSyoCVflEaCiux1wYrN3ZrTcJw6XmsquFXtks5EhPChuwnZkUWTNq1neqVPi8KlxJSsfA+BrGdKML91R1mqRYKi8mwBjz4GK2bD00sbhUuoUhYCkqEEHeKanN9ibQ6xTSoiQoRwAIAnnefOt3s3ESnKe4Vy4sHDYptjelxYBvdJhSSd0lJBreMuwT9fWtZ41pZxWCIdKtx0PwNNxLICxxgkeVW0YjrERv+VVHcTmVHL+PnW9YsXMAspEHdUu0ESnMPH501Jg8iKsi4IP0KJMNZHbzwSiBWUwv9V5I3T6CtBto9tTZ3WodsRjIpR3xA85Jqs2ssJits4pGOeaz5j1mVsK3CRCQOcg+NdR2cpakth0yvKM55gX+VGMNhmjCy2gq/UUJzSP7omgm11ZHFRoD6G9Mll7QudoRYARSrK/fqVa1a5y5jsz7ihvAAPd/urv/wAmEtpA1gnvJ3HuoCytJQoXkKJB8Kiff3kzln4xFc7Wolx+LUUkq3gC1lRAk8IPGqbCDA1Jm43DWBVTEOEkDMYO+N1WcMrLIzE6+1ZLR9Hdo9W4UT2TYA6yqxM7vwiuhYLaAWEqtrFtNAa4oh0pVOomIndPzrofRfFpU0EzcEKN51SSf9VqUOe9L2gnHYlI06wkf9u18aEKFj3Uc6arBx2IKbjMB4hCQfWaCTSn0sw9LbZGmRJH+IipGnpCqz/RXaXXYHDr39WEq/cjsH1TVzC4gkODSCD5yK3rI3sYypR4CB3n+B61dee1oZsN+W1fu+AqUOTbnUkmKuQKzm3nB1hA/KI9I96MO4iCT31ldqOEqKprHPwxZaEwd1x/iPjJ8q1Gw1E4dJn8ZkdwEE+YrmnSbabrOE6xowQbyNypB9K6fs9oNttt/wDjaSk98CT6GrikW1SMqjy+PyrKYU5Vxzo9tl/sxvJ9tKz7YhYNHL1RsdiOwsnjWlQrfWL2Q9BvWtw7siK0onUmDI8amSo1CpevdXrbk+VRcv6fuhG1Wbx/TSrxKlJ4cEitRh3gYI0MeRrP/auwkYjCuEahSSf2kKAP+R86IbGxGZCLzYfKsT0irDuVQiqqWw2+4RbrSFxzgBXmRPjXjjnaF9L/AAqrtZzttH+0+9aVahL01ZafvFZrBvknWd9EG8VlBUdQNN/GkAnSGDiF8iP/AFE0OJIWSN1C39plThUvskqJj68qid2wTfnb5eVEsZxuNm4qURQDb20Elx0DURHOAJp/3/qsOlZ/EdBzisfjH1oUSsG9/OtWirIxw4jxpVl8Th15jBIEz53pVz/SZ5T5aWZHZm4r1vEDNETMx5GiW2cHmdy65/eNfPwrPRkcyzcGLelXrotB4kc9PCmZjxqbYmzFPYhLKVZSqQTrEAk28Kk6RbPOFfLOcrIAJI7IveIoxIcI2pRy6z493OtQ8+cKgrSCuUjNwCpI3aCI86GsbPI6pRtmKJndJ0Pia3CsFNikXmbWO4n4UyM2uSqzLUSbqUSSeJNya8yUR2zguoxDiBYA27jcehirjOERGYjdPhrFRbD7LtoD7u4yo3QvMn9qxfwCgf8AKtMSQ4Uj8wj4x6Vz3oEAcSs6Q0uBxkp9q3Gy21LlRP4FDKdecd1WoV2FiikrbVrEjhbX0jyonh3O19fXGs1ihlUVD8SSYP19Xq/s7HheUxBBuOH8HjT+vgxaxzsmBQbHokcqt45wpkmxk/ChD2II7RM92lFqxK7gUrQG3BKVwDfmIrevmOsNc7bxYCgbFQIIBOgHLx17q2+MxXZKhoqI9TTxAPjnJMcKGqc7Y+jTsS/BMa0Kff7ad94tzrNpxqsK5WiweM0rG4N+bAyRRtlRyo4n4VuUNLiMRlSVcbDvNSYRyw7qA4rFyW0cBmPjYfGieHdgVFjftmfHV4YaKK1keASD7ihnRbGEFAJ3gfKhv2wbSz4ltA0aTHisyr0y1d6GMB1taoIyRHEkQfmKx9aalSrnfJ+NqAba2gVPnKRlbTl5Tqo+ftWhOAV1KnDqNBvAOpNB2mUJSTlFr3vbfTlFpbAx61OAbjE9+/wrQHaQ6yBFzfz+V6zfRZgJbU4d1h3qMCreBcyPEqv9RTxFCOkjYL7pVYJMRv8AozNB1qBWixtoO7XStd0rwGZbak/nF+8W9ooGjCf/AGGx+VJPjx9qLO1pvSPGlKmEfpBUr/sR8BT9urScIr9RgJ4yf4qPauHLi8x3/O1McPYUk/lSYneSI9B71tkHOPFrbh7ClVZrDWGleVnT+Tunh6vFIUkXABNu+sXiWZcEwAo6+NzW/wCmqOsxCUc0pPjp40B6T4JDamEIFwlZUd5mPQQaL61PHnRbFIG1UKT+BalAbvxpMetvGo8Kfvm1CVCQpxRj+1AOXw7IoJhGlrxDaUTnK0hMazIgj3mt/wBAtkpTjcYrXqlFtB/cpRJ74SB4mtTwVS6X4lTIabSkFSllX+EQI4X9K1vRrGKfwzLi0hKjIIGnZUUz4xNZ/wC0rCynD5f+QulKT+4fMCtoxhQ2hDaR2UAAeAimBzTp0nNjFQIACR6Uew+wh20agIIH+Nqh6dYUB5tYH4hf/qf5rUYQycw0UmfSj6WG6E7PJUtcwQQjzMn2roWyCEqcQLiRHkTWZ6FNSt2IsoH3rUYBkJedi1knz/1WZ8KfEsoMg+9xwql92Dba8mawsSRxmyR7nhV17EZHDJspEgSBdJvziCL1n9qbbKVxEgjtcYjd8K5c7lb4zYL48ZkoP6kA+YoEluEqmwzAT3gR8+QIo3hlkoZGug8jHwquloqgJEjrFz4LN/et+sxGnYYSnrSok6eBIkeg8qP4FhSmeSRrwqptR8JDbe9RJA5DfRtjs4T9w/mtTqisbtROQFatBqfHWhRUJk6T7UX22sqKW0CSsxyHGeXzoUnDAFKColS4uRaSJ8OFZ5f4YmwWJSl0G+o9SB8a2GzTKxOke9/lWNewRbWCbKjS0EagxxrZ7MEQo2AufC5p4UV44uX1nnHlaiTuLCEydw+jHAVkMTtk55Sm6iTfnxiiqiVuGRGVIGbcreod0ki/Cjf6OMb012dcrzSlQLgvMkmSSeEcLX5VqOguG6vCpJBBcv50K6SOS11e91zIgHUaFShyjXwrW4NoIQhA/KhJjuIFH/P7TyTbOxIzLQqZIM66RHlQZ7Dw0ueEUcS1C1HimqeKZlChxvXZhQ2Q0Qwkf3yfhUuKw8kmrWBZ/pcp+dPcbqnipq0kqbBuAgx3kG/tQXANS+Z0AIrSOwC2YmQKHJYCXlxoBVQgRhxa1A9vMaRxPqfkK08WvQ/FYYOFU8DFVTJJZtpSo2MBFr0q5a2F7XZDj3XIiEFEniUkms305KlY4QRBbEDgLzPM1qWYabUkAqCjJn0Fc3x2Jc+8Fa0nPmsL9yQOURW6zBPou4G9oMk7knwJSoTWy6COgrxq/wBeIMdwmKxf3J1OLbUUhFrE2FkmfG5Mcq1nRNpDbKw07nN1EXiY1EjlRqQ9MHVLx+Eby2SpKxacxz/AJ9a3BVNcYG33FvtvSS4iAgcxaB3/ABrsbaiQLX30yrALpY2FdWIuJPtVvBvEM5zqE+1WcfhCuJ3cqcnBnJlAN6UD9EAEqWI/Fee7d61omR/Wc4ZEecqqpgMAUGTYVZwmInEOIFxk17rj5UbikM2u6lAQSkKJVlE8wfcgWoYVoUQpQClTwhP4gCfCR3+NW+krZLaYEkLCrf23od1J6xO4du3/AHbVNZ5SUy4ufeR1gSnQOJ775beYVUuwVqLmIQR2UurHOQoyPfzqrtJlLKyrMAoulV/0gyPc1oMKwkKcWgghxef/ADSDHnNE9IftnBE4lhcdkIWCeBGnnm9K0W0j2Ep3BI+XwoRtBZGW4uQJNEtsG06dke5+VanoYvpK+W+rWjXONeVz6gVO80QpLwEJK8pHAntfE+VQbZwxcxGHbMZCB5knNPL8PrRbGtdVhFgg9lxPgUiD8qx9p+ItqJ7bZIsoQDHCaMvOZcMtW8pIH/a1AVPKUglQs2ZQf1JUmx/y961LDIUyEkGCAe6MtbZY7oijOtS1jNlHqZM+nrS6GbRJU40rNBUSkndxHpNX+iCAhnEKP4etV5JAt71S6EYYlx1ZIgEgcb3B8qzxnjVVOljSkLZcQBmCVpSTuKlIkjdMT51q+jTjq2v6o7QBSFcRaJrN/aCIbajULJ9P9Vsej7OTDtA65QT3m5p+4v8AVsuALE8I86a43ak8ZUOVWHLgxXQKWzmyE8o+NOxLYgzVxCcsDlUWNalNqliqoZUoO7TxqNCZUtXE09pkkQbVKyoCRUEC2ptUCmoq0VGeVRuQd9IDlJHClUq0CdaVWtOZNsPGxK9OM1MnZi1ZSQSRoSJI7po+XJ96sNYqDb6nw0riWTe++Zx2JToBCNwi8iZ30Q2bhnGxCERxEH3mtB1iVGdwvMG1SnFAHSCeH13VagDCbEQlfWBhAcmR38QCYBmjjS3N4MVY+9yOEd3xpDEnjv5afOpYenNwqVsqnQ1GnF3ufSnpxxgb/KnUkW2VpUhQOVQIMcCI1oNs/BrStZQ6lzKctpzHv3UYbxRP1/NPTiL238qvUrrZdVqKuvYIQJ7IJBngNTfdpXhxSkgnhf6vQ1zbS8iy4AUBJJhO4CbUioemaMymiiFBUJCgQb757redS9HXMQ5KnGy2gABCVCCdBJG6w9aHf/LJexbCUxkReLCNb92laZrFki9YndtavgbtXE/1EIBkiSYixlNvIk+VO6Y4xxsoAsmCO8iBWb6PBxzHOIUFdnMTmB3FKMw3QQAfGiHS/a6XFrw6jlW3iMpm0JgEHuIIP+qrerVJ2jZcdxK2XUNGESnNIykpVEXv6b61OIwvWYZ5LhBUqVQNyhcRVDZuLaWpaGIyNBKez+GSVEgHfaPOosSlRVMkQdx8KUoYVpSMI2DcOKB1J/THcJ+PGthhgoNpEzeZ5cPQVmEJIwrKdyUA66HMR7Ub2njOrYIGob9SmT43q0YG9HITgFqWJCluSOOYxTuhrNnB+2P8b1DsdwO4DIBcLCY7yPaZ8KO7NwJbVMiI0juArXEVlPtAWmUITcpJzACYJggVusC0erRIjsJt4CuY7bwuITinCpsuhThUgpk2JkJNuFq6RsJDqWh1ypWb5REIEDsDjHHiaJeytKw83pwaipesFIOCtootUShUuccaYpYqSKKiWBUi3gN9QuOjiPSrRiNQqBYp5eqB52rViEilSK5/3Sq1MlB0kd+p96nYHPxjx4UFaxR10BuAeP7hM1YZxEmVKPcCI05C/vXM4MpYOlpmw3d8WpyGrSZtqZoeh6BIXnPIADz9Kcw4pIuCZ4xb1oQkyAfzC+kGfWrIaHePfyFDPvCo7Oo119SRFPaeVw8jOvcONKEQ1r9cKQQDe318aqBSjpuI5jhw4Ul5p3Ge6oryG0+NSIUm1UAVzceRPsQJp6iRwtrAmpCQWkHnwrx3EJCTMRvnS9qGls3PC8WMdwIpy25TcBU6zbdwj5U6GdX0OYDiih1zJ/4QtIkb0hQGYJ3Rw31sWymB2SBA/wBUGb2QznCw2A4BZSdRvF550Vw6wLRPlb1qK/ssFxcaJBBt7H38KEdMejOHxLxW6hQWAAFpVlJG6dx4XE61FtPDqdyhClIE3+gbeNR7SxP3fDytROWwMzO/fyFW9DBXY+zmWGg20jKkbhvO9ROpJ41YfYTlNrway7vShCW5EgkTp5UG2d9ojiHP6jeZHGIUOFt96P0cbrE4KGEWuIT60RxODSokKBuB7Ch2w9rDHwoBSUJVJkQCYiJ38fKjOOnMRpFgeI3HyrXwKjWzkISkJk5fwknS0brTBN+Zr3DtqGsxT0OAWKqf94H6h4kVTpGpABmL1It61VV4hIM5h4fUU04gbj7Vak/XcTVd7EKOio7gI86hU4CdajdQcxkmPEeVpq0rgxh/UKYrGHiOFDnXIMHeLGD5aRFMSpU2jLG+15nhRoEFYru86hde32jjz4VTWrtRI5pHxFxH8UxYF+zfkAD3iN9BWjiVC0C3D5mq2J2iEnTS5uPLW5qm8VaKKgNypQPET9XpjrnHtRuiVHdMAfUGkJF7RcmxEbpSufQgUqGqYEnsrHcpEeprypBuUaFU+Fh3VJ2R47+ye8id3OqDbpGnHXXuqwl3NAnlv/0KCto3HtRvkjz17ovVhtaf1eFgf8uHrVRxwj8sC95O7+ee4cbTocEJiTzvM2ixj2oCy25BMRyzSTe/iKnRaSBO85SYFuH5p7qooVOskfuVfiQMsR3Vb7KDAJUeIzqTG4kTY/zUllonQCN+kfHvvUgVebenjfXSartr1BAItwE8TB9pPdU6RbdOkGSPCkmh05oINogGL803n086cFLmI7oAi3eb7qelZIJFiN0cz2o32/mn9aBqqNNRB7wTY67tKkalKyBoZm8x7fOvXSQkElCQPxSo34QZ+pp63UiNSTpA3jfx87VGy+V6oWnhmTBjedSP96VJIppc6a7513WM161njSOHDhv1r1StQDB0MFI05RHDUb6eFAQdJuOflUkaMw750nWe8+3Cq2PwqlwCAoA3CgCN/wDdqKIKIIuRPdbjBsK8Wd5AI7r/ABMVILVs1owVMgiRHwgTcVHi9nMAFRw0qtYRM8jmF/GjB7X6hbcbfWnpTka/mBjl5XEeFqkzGK2I6VAtS22gdlGZVr5iSNZm+laTYeOzICXCoFNpVMHuJvE0oCVBQgWvJtutJV36ipC6rKOyDAk9qfCYqSR9wH8KgTwmoy5xFxc9q3nqb1HmH6Jm9jf4VCp24ASpQ01980E7/KkJ2ngriOW7vt7imPYhGbJmIPCdfH6NNSIvZU/qMHhppupOIzmZJI3aCY7tfnUkqniIiddTv4yPOkpWlyJ4GDN+EW7xxpi2xvB5zpp9G1RK0Osa8+MwLGLa1YUqsUDEqFt2YX+uRFeyqYzRHEfE1VCjAmSRv7M8twEd1REpBsPKdBaI4elQXFmDmvIt4eAqq+sAEAC5M8L+hqsHTBmZG4p05CePGo04kBMlIE6annqLQBbQD1qSyvF/qSbcNOfKoXXoSYHmefKTP8VXcdSN87gFRMzaJv51A09mBBlKgOKRykwQfC4HshdbeMC48ZmlQpSrnMTM37f+/evKUFoUTmkzep0qMovqgzzsaVKs0pGvx95E871YxZ7Q5KAH+SRHkT5mlSrJEGB2ljdPzpxSCgSJ7Q1rylTAvLSBEADupce6lSqSo1/yEbr23bt1PxKAp1AIBGUGCJEg2McaVKop2XDnIk/m38FQKturMJudRv768pVJMtIEkCDGu/TjUGBWYVc2UQOXaNqVKhJX1HKkyZk336KqNpwkIkm5VN+ZpUqfqWR/yKHP4Jq8EABJAEkwTGtzrXtKlKRSIFqa2YzR9WrylUFIqPVrMmRmg79Bvp2GcJS1JJlN5Ova317SoiOxqiAIMXOlWGk28BSpUpE6NfrearNLPZudTv5ClSpRmLEpve6RfmoSKjaFyNwIjl3UqVSVnzoO/wCNRBwwq5/Fx5UqVAVsCP8Ak8P/AFqrjEw9Iscmo/bSpUqqCHCQLnTjSpUqS//Z">
          <a:extLst>
            <a:ext uri="{FF2B5EF4-FFF2-40B4-BE49-F238E27FC236}">
              <a16:creationId xmlns:a16="http://schemas.microsoft.com/office/drawing/2014/main" id="{800B31F1-120D-444C-BB0C-1E6AE1A520F8}"/>
            </a:ext>
          </a:extLst>
        </xdr:cNvPr>
        <xdr:cNvSpPr>
          <a:spLocks noChangeAspect="1" noChangeArrowheads="1"/>
        </xdr:cNvSpPr>
      </xdr:nvSpPr>
      <xdr:spPr bwMode="auto">
        <a:xfrm>
          <a:off x="10111740" y="695477400"/>
          <a:ext cx="295275" cy="908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295275</xdr:colOff>
      <xdr:row>31</xdr:row>
      <xdr:rowOff>146685</xdr:rowOff>
    </xdr:to>
    <xdr:sp macro="" textlink="">
      <xdr:nvSpPr>
        <xdr:cNvPr id="6" name="AutoShape 1024" descr="data:image/jpeg;base64,/9j/4AAQSkZJRgABAQAAAQABAAD/2wCEAAkGBxQTEhUUExQWFhUXGR4aGBgYFxgcGBwdHBocFxoYHBccHSggHBolHBwcITEhJSkrLi4uGh8zODMsNygtLiwBCgoKDg0OGhAQGiwkHCQsLCwsLCwsLCwsLCwsLCwsLCwsLCwsLCwsLCwsLCwsLCwsLCwsLCwsLCwsLCwsLCwsLP/AABEIAMIBAwMBIgACEQEDEQH/xAAcAAABBQEBAQAAAAAAAAAAAAAFAAIDBAYHAQj/xAA9EAABAwIDBAgDBwQCAgMAAAABAgMRACEEEjEFQVFhBhMicYGRobHB0fAHFDJCUnLhI2KS8TOCU7IVJEP/xAAYAQEBAQEBAAAAAAAAAAAAAAABAAIDBP/EAB8RAQEBAAMBAQADAQAAAAAAAAABEQIhMUESMlFhA//aAAwDAQACEQMRAD8A3DTapJOm7uqfLSRTxSy8SipQmvAKeKCUUste17UjcteAU+lUXkV6E16BTkipG5aWSpIr2KkjyU1SamNMUKkiKaruoq3lqNaagoLaqFxuiOSmYlu1QwIcaqEsURS3Jr19mKgFPM2qo4zRhaKquNVAOUxVTE4UGjIRVTEN2NYwMzicPrQ1SbFMxOlH8Si1C8UgATXOtSspjWyCU86iZwwKCeFXdoK7VQtN5ha1BD1G814y1BmpMQ3ekyDWkdi/w2vUSBmSPanBzUU9MJA51BXU0AYilVha70qk+jkpp4TXqRTwK7l4E04Jr0U+gmhNehNOFe0E3LSCKGq242nFfdXCEuKSFtzosXBAP6gQbcCOdX8RikoQpajCUAlR4QJPpUkwRTkooD0G6Rff8Il/LkJUpJGolJifEQeU1oQakblpFNPrw1Iwppqk0BwPSH7w5jMMn+nicOSADoQbtrHLSR86v7L2y26hBPYWQMyFGClW9J7jVqXgmmKRVkJi505UFa6QMrxjmDBh1tKVQY7QIkhPNIyk/u5GpL+SmPN2qwazvSPpU1hHsMy5dT6osfwpPZCzyzkCOEndUhNLN6c81VnJXi00gOLFRuYaiJRvBjnVLCbUbfeLaVJWsWJQrSIklIMHXfNFoxTW1FqoYtut0nBiLpCt0nX67qB7dZQlEJSAqdd8cOVGi8emFxTfaoTjk1o8bh99ZVvGhS3GlEBaFG3FOoI8D6VmxmBT7Ikkjwqvs7DBSVEGIqbbLgSnNIgc/SvNgvSxmMAmjGviq3hZtvn0pi2QJ40QaR2jG+q7yAkxqaz9Z0HW3cmKSl6Crca91DkmTFLSRbgmlTgilQH0oFU4qgSdKwe09o4pvG/dmCFIcTnP6mhMEToAToe/lUnSLZuNOFeQ0tPbBBAKiYIuEk3zc/Su7WtZs3bDT7QeaUFNme1+0kH1Brzo/tpvFsIfb/CubHUQSCDztQXots1OEwbLIV1iYKisCASolRgbhePCud4HbD+AWvB4YdcFOqUkoBKkgRIA/VGs2o0u4g1DhsUFlUaJMTOp31y7ZnSrGFbiFgrabIS4uACif1CJCeKhYam1dMwGHDbYSL7yeJNyatLmf25on7qtIUFpUoBQsALK11mQDNc2G0XglYGIe/qSHBnUQoEQcwJva1dK+2JXWBKQY6oZrbyYHtXLWGJFZtxR2b7IdtsNYRtha8jhWuEn85nNIP7SK6StCbLSdLG9o+dcl+z1tv7ogpAKkrUFTchVvK0V0RnaaWx2rcR8a3JsGiWJxKUAZiBJgTvPCgj+3Sy4kLEoXYGQIUNxncR8aZ0qUHWYQrtSFoI3FJn+KzG3McprCuPukkkdlJtJ0Agbp86KdB+lm1UK2gXMMlQxKWVZykiMoEjPf8WgEcU1otgdMmELbwhaW8tSZW4ACkGLzO7+KxvQPZD6VYh/EtOJU7lSkuIUCrMrOqAbxZPpW9wvRNRUFhQaF7mDI4Rw51nQ1uCW0UkNjqybx+X5CuPbdbfG1G8aEZVtuBD6YIjKCkLv/wDm41+bSQRXUcNsghPZelXdAnumfWg7hUVlrFZStCgWgFAlaI7K1bwAvPAPAVWy+LwRY6RSQCw4Ex+NUSf+syAeYnS28YnpZsF3H7Tw7iRlbTlClTYJSrOSZ33I74rZOIgEnQX+jXuB2jh8QhxLKgpaRC0i8EglMxvkaVcpcUutC9YFUacDNLqTExauf9BOkAxCEkqhZAIFwecRqeXfXQWsWAQm5nfEgUceetWMf0l2ihbwwhUQlSe3lJkEnsyeGtvOgOw+imIaaeWHC0+pwBJRoENrNo0IXcnlHCtXtvCN/fitCe0lgJVH9yyUgDQnWSeXGpnNovImyYAGVNyZGpUqQDPCB8qe6zRHE7TUxhluKGZQEpExJjTuqih5S1S+EqSQAnKCDdIM30OaYHCoXnxiAFLEpGqfQp75HkoVNKXVKWkhSNQQbcIt7VqXRYic2Y2qSHJSNREK8TpWV6T9AcMtGJxK3FJcbb7IBA7Q0zcTui2tbIsozwqUyqSQkwpQuElWlhBindI9mocYWgkIzApk7zqnxCoI8eNXKdKSPnbaezGwoBslQBuJPa4xOhitB9wKWyEbx2R7CqW1dmqNzMEkA7pAuJ41dZ6QJCUZm5ywFQYkcq58e2+ag3ttDZByqzg3BixHfW1xXRQYxLb+BIAdEltw5ck6kEjSd27dNZTo50YXtHFryjKiczijokHQc1EV21rApaS2kKu2gJzKiVQIzHdmNak1jI53ifsvebQT1zS1DUSRY75IrBPlsBaEpEIWEhcXWqFZzP6bCButvJrv33QkyFGD+IEyDz5GuafaJsJKHUZRCSmQALSdTI1PPhFV44MYA0qWIdCVFITMGJpVkt070oUzjsStDWdOdCFrtIIBFuV9K32HxxWyXGzeLDnwrMbW6PowiXAO0t1anD4qTlE8pNaTo632NLG/jXbiL6g2Ziy40M4SlyTnSnQKmSB4n151jcJj07Mdd6xHWF1wlTqRcHKF5DviSqK6PgcCzhS472lKWSo5iDeAOyItoBXOdsILnWqKZKngoDiSP4PnWbWsaHouhSVOvJHadTnVwzG+XwFq0mFxyvu6VLSEry3Qm4Bv2R3VR6M5AkJt2r+f+qj2E4FLxgcT2UPkIJOnZSVQeGYm1PijM9M8CfumJcUkKXkkqJMIkgAW1WZ03VzDBvNgiTAi/LWa6R9qHSpCsOvDND8RSCdAADmgDnFclSu4rPKGdN19nOIczuNN3C1Awd0aGe63gK0vTph5IbBRCCoHODYEcf5qj9jOB615ZAhTZlSiLZVTHeSQbV21rDpG4Hmdf4pm4rHNui2OT93K1JJTOXNJkCIJINre1aPC7VZbSntJWeMX4WTrytrxoztHaGqEgc1R6Cub/cSSXEjKrMREWEEiY+taLbA2ux9uB5bjZuEAmCkaTFiLa8R560H2htcqUpCiUpUeysCciuY3pPDy0qLohs11vEKXmccC5K5kiSAJncLC1qv7V2YlJdLosU+mogDS9Y5bTPFvZ7KQgEOqKxBJGXKrjqDY3iltvZwccZdN1pKgk5YKUmCpJ43ANZLY+PUtRSmUpTcDid08rRHCeM1oGNoFtALpFrA/3aQOREmN0eVwXITxOGKm73mR4VD0a2Iywla2kBKnCFKI3wbe586s7N2khxqxsLT6e9PwbwGdI3WFdqzjl+NwP3THOhJhPWzlm4SvtpUnlCiO9NdW2U4pSEqP4oudx5iNxFZLp3s7+q0+EyCnIvnCpE+BIrdbAaBw6RM2sfavPw652Ol/izO3caUuIcZ/CtWVyfxAiAAk/pPanwqvtPaYaSVq1i0Xv3UV2ps+HEzYJk8tQR7VmtvtSE2JgEgAandblXfxz9E+jmK+8NrUpktKWVDgVkADOBunQd00bTgRh2EtjjfmSZJjdck0C2CFJS0k/iCM3rA9q1bzOdQKhIAmNxnjWZ/bViuMYTKQOyk8NVawDyEX58qaO23/AFEpUUmYuQYMixvI9aot7TWt55gtBvqldkzZaVJCgoWsZJEcq9x+3Pu6mkdUp0vKCIT+WdVH+0CSe6tfAw/2lul51ppCUhLaTAQBqdbC3+jWSY6POcNY3Eq5AAbzXb1dE8M+tDxCkrA7WU2VIvIM772irS9lMNqBQ3ChoSST4SbHnWMIB0R2WrDYYJWMqzdSZnLwHfxPyFU+k+zxiG0EqUktvBaSkwZSIvyM1oMU5AJNAlY9JAbUdTPn9CunnTNFdkKPVkHUSPSsV0mW0lJSSsqbKitRNyFdoJTutYRW22ZiUjKCQJ/1QVfRVSXy8+tK0glSGwD+KbFU6wN3GrkHGBs/9ZIUbkd968rsDvQbDOqLjxWpxRJUQYHcBwAt4Uqx+au1PpZiQVoBGYnRMxMnedwtJ5TRXB7Qyp1E74HsNwrH9IMUV4xN7JSAB36n2HnVnDPFRVfspi43mJNbt7MgpjtolwmVW4eMfXfXN+ke2lJUgtm2YqjdEix8q1GKxyUFVptHkJN92/yFYLbbcqBkaRbTW3oa52tQaV01W0UJbSeymSSdc3aAtwouvbri8McSeyla1EpBMFw2vYWtIHvWUY6LvYjKWQFSkZiVBIB8dREG1dUw/RhAwJwciVsjtajrAJzDlmFN2qdOK7TxRWokmZNUhT3QQYIgixHAixFMVoak+mfs22cnDbPZkQpxKXFneVLSFR4CE/8AWjOLxtid26qLD0ssxYdWj1SPhFRKRJAOgua3INRPPEwOJqfY2yS4ZUB1esz2lKm4/bEX+hEhrrHB5D51pG1BCQkaDSqiJnFpaQAABGgGlZnais+v5jHmY+dENpPfKgW1Xwnq+/Me4TRfDWc6NbRDmZC2gy4hRSoDeQYkHeDWS+1LFvoxSBKg2WwW4PZmSF6fm08I41rjhyl9S08Z86u9LOjDuOwzYZ6vO2tRPWEgZSL9pIJn8JjfWfgnrnn2edIH28QoZlKQW7oJJSV2KVRuiLmujdGnXFLKlqmQfXlQfYHQpzDJW4/1WcIyNhsqNirMpSyoCVflEaCiux1wYrN3ZrTcJw6XmsquFXtks5EhPChuwnZkUWTNq1neqVPi8KlxJSsfA+BrGdKML91R1mqRYKi8mwBjz4GK2bD00sbhUuoUhYCkqEEHeKanN9ibQ6xTSoiQoRwAIAnnefOt3s3ESnKe4Vy4sHDYptjelxYBvdJhSSd0lJBreMuwT9fWtZ41pZxWCIdKtx0PwNNxLICxxgkeVW0YjrERv+VVHcTmVHL+PnW9YsXMAspEHdUu0ESnMPH501Jg8iKsi4IP0KJMNZHbzwSiBWUwv9V5I3T6CtBto9tTZ3WodsRjIpR3xA85Jqs2ssJits4pGOeaz5j1mVsK3CRCQOcg+NdR2cpakth0yvKM55gX+VGMNhmjCy2gq/UUJzSP7omgm11ZHFRoD6G9Mll7QudoRYARSrK/fqVa1a5y5jsz7ihvAAPd/urv/wAmEtpA1gnvJ3HuoCytJQoXkKJB8Kiff3kzln4xFc7Wolx+LUUkq3gC1lRAk8IPGqbCDA1Jm43DWBVTEOEkDMYO+N1WcMrLIzE6+1ZLR9Hdo9W4UT2TYA6yqxM7vwiuhYLaAWEqtrFtNAa4oh0pVOomIndPzrofRfFpU0EzcEKN51SSf9VqUOe9L2gnHYlI06wkf9u18aEKFj3Uc6arBx2IKbjMB4hCQfWaCTSn0sw9LbZGmRJH+IipGnpCqz/RXaXXYHDr39WEq/cjsH1TVzC4gkODSCD5yK3rI3sYypR4CB3n+B61dee1oZsN+W1fu+AqUOTbnUkmKuQKzm3nB1hA/KI9I96MO4iCT31ldqOEqKprHPwxZaEwd1x/iPjJ8q1Gw1E4dJn8ZkdwEE+YrmnSbabrOE6xowQbyNypB9K6fs9oNttt/wDjaSk98CT6GrikW1SMqjy+PyrKYU5Vxzo9tl/sxvJ9tKz7YhYNHL1RsdiOwsnjWlQrfWL2Q9BvWtw7siK0onUmDI8amSo1CpevdXrbk+VRcv6fuhG1Wbx/TSrxKlJ4cEitRh3gYI0MeRrP/auwkYjCuEahSSf2kKAP+R86IbGxGZCLzYfKsT0irDuVQiqqWw2+4RbrSFxzgBXmRPjXjjnaF9L/AAqrtZzttH+0+9aVahL01ZafvFZrBvknWd9EG8VlBUdQNN/GkAnSGDiF8iP/AFE0OJIWSN1C39plThUvskqJj68qid2wTfnb5eVEsZxuNm4qURQDb20Elx0DURHOAJp/3/qsOlZ/EdBzisfjH1oUSsG9/OtWirIxw4jxpVl8Th15jBIEz53pVz/SZ5T5aWZHZm4r1vEDNETMx5GiW2cHmdy65/eNfPwrPRkcyzcGLelXrotB4kc9PCmZjxqbYmzFPYhLKVZSqQTrEAk28Kk6RbPOFfLOcrIAJI7IveIoxIcI2pRy6z493OtQ8+cKgrSCuUjNwCpI3aCI86GsbPI6pRtmKJndJ0Pia3CsFNikXmbWO4n4UyM2uSqzLUSbqUSSeJNya8yUR2zguoxDiBYA27jcehirjOERGYjdPhrFRbD7LtoD7u4yo3QvMn9qxfwCgf8AKtMSQ4Uj8wj4x6Vz3oEAcSs6Q0uBxkp9q3Gy21LlRP4FDKdecd1WoV2FiikrbVrEjhbX0jyonh3O19fXGs1ihlUVD8SSYP19Xq/s7HheUxBBuOH8HjT+vgxaxzsmBQbHokcqt45wpkmxk/ChD2II7RM92lFqxK7gUrQG3BKVwDfmIrevmOsNc7bxYCgbFQIIBOgHLx17q2+MxXZKhoqI9TTxAPjnJMcKGqc7Y+jTsS/BMa0Kff7ad94tzrNpxqsK5WiweM0rG4N+bAyRRtlRyo4n4VuUNLiMRlSVcbDvNSYRyw7qA4rFyW0cBmPjYfGieHdgVFjftmfHV4YaKK1keASD7ihnRbGEFAJ3gfKhv2wbSz4ltA0aTHisyr0y1d6GMB1taoIyRHEkQfmKx9aalSrnfJ+NqAba2gVPnKRlbTl5Tqo+ftWhOAV1KnDqNBvAOpNB2mUJSTlFr3vbfTlFpbAx61OAbjE9+/wrQHaQ6yBFzfz+V6zfRZgJbU4d1h3qMCreBcyPEqv9RTxFCOkjYL7pVYJMRv8AozNB1qBWixtoO7XStd0rwGZbak/nF+8W9ooGjCf/AGGx+VJPjx9qLO1pvSPGlKmEfpBUr/sR8BT9urScIr9RgJ4yf4qPauHLi8x3/O1McPYUk/lSYneSI9B71tkHOPFrbh7ClVZrDWGleVnT+Tunh6vFIUkXABNu+sXiWZcEwAo6+NzW/wCmqOsxCUc0pPjp40B6T4JDamEIFwlZUd5mPQQaL61PHnRbFIG1UKT+BalAbvxpMetvGo8Kfvm1CVCQpxRj+1AOXw7IoJhGlrxDaUTnK0hMazIgj3mt/wBAtkpTjcYrXqlFtB/cpRJ74SB4mtTwVS6X4lTIabSkFSllX+EQI4X9K1vRrGKfwzLi0hKjIIGnZUUz4xNZ/wC0rCynD5f+QulKT+4fMCtoxhQ2hDaR2UAAeAimBzTp0nNjFQIACR6Uew+wh20agIIH+Nqh6dYUB5tYH4hf/qf5rUYQycw0UmfSj6WG6E7PJUtcwQQjzMn2roWyCEqcQLiRHkTWZ6FNSt2IsoH3rUYBkJedi1knz/1WZ8KfEsoMg+9xwql92Dba8mawsSRxmyR7nhV17EZHDJspEgSBdJvziCL1n9qbbKVxEgjtcYjd8K5c7lb4zYL48ZkoP6kA+YoEluEqmwzAT3gR8+QIo3hlkoZGug8jHwquloqgJEjrFz4LN/et+sxGnYYSnrSok6eBIkeg8qP4FhSmeSRrwqptR8JDbe9RJA5DfRtjs4T9w/mtTqisbtROQFatBqfHWhRUJk6T7UX22sqKW0CSsxyHGeXzoUnDAFKColS4uRaSJ8OFZ5f4YmwWJSl0G+o9SB8a2GzTKxOke9/lWNewRbWCbKjS0EagxxrZ7MEQo2AufC5p4UV44uX1nnHlaiTuLCEydw+jHAVkMTtk55Sm6iTfnxiiqiVuGRGVIGbcreod0ki/Cjf6OMb012dcrzSlQLgvMkmSSeEcLX5VqOguG6vCpJBBcv50K6SOS11e91zIgHUaFShyjXwrW4NoIQhA/KhJjuIFH/P7TyTbOxIzLQqZIM66RHlQZ7Dw0ueEUcS1C1HimqeKZlChxvXZhQ2Q0Qwkf3yfhUuKw8kmrWBZ/pcp+dPcbqnipq0kqbBuAgx3kG/tQXANS+Z0AIrSOwC2YmQKHJYCXlxoBVQgRhxa1A9vMaRxPqfkK08WvQ/FYYOFU8DFVTJJZtpSo2MBFr0q5a2F7XZDj3XIiEFEniUkms305KlY4QRBbEDgLzPM1qWYabUkAqCjJn0Fc3x2Jc+8Fa0nPmsL9yQOURW6zBPou4G9oMk7knwJSoTWy6COgrxq/wBeIMdwmKxf3J1OLbUUhFrE2FkmfG5Mcq1nRNpDbKw07nN1EXiY1EjlRqQ9MHVLx+Eby2SpKxacxz/AJ9a3BVNcYG33FvtvSS4iAgcxaB3/ABrsbaiQLX30yrALpY2FdWIuJPtVvBvEM5zqE+1WcfhCuJ3cqcnBnJlAN6UD9EAEqWI/Fee7d61omR/Wc4ZEecqqpgMAUGTYVZwmInEOIFxk17rj5UbikM2u6lAQSkKJVlE8wfcgWoYVoUQpQClTwhP4gCfCR3+NW+krZLaYEkLCrf23od1J6xO4du3/AHbVNZ5SUy4ufeR1gSnQOJ775beYVUuwVqLmIQR2UurHOQoyPfzqrtJlLKyrMAoulV/0gyPc1oMKwkKcWgghxef/ADSDHnNE9IftnBE4lhcdkIWCeBGnnm9K0W0j2Ep3BI+XwoRtBZGW4uQJNEtsG06dke5+VanoYvpK+W+rWjXONeVz6gVO80QpLwEJK8pHAntfE+VQbZwxcxGHbMZCB5knNPL8PrRbGtdVhFgg9lxPgUiD8qx9p+ItqJ7bZIsoQDHCaMvOZcMtW8pIH/a1AVPKUglQs2ZQf1JUmx/y961LDIUyEkGCAe6MtbZY7oijOtS1jNlHqZM+nrS6GbRJU40rNBUSkndxHpNX+iCAhnEKP4etV5JAt71S6EYYlx1ZIgEgcb3B8qzxnjVVOljSkLZcQBmCVpSTuKlIkjdMT51q+jTjq2v6o7QBSFcRaJrN/aCIbajULJ9P9Vsej7OTDtA65QT3m5p+4v8AVsuALE8I86a43ak8ZUOVWHLgxXQKWzmyE8o+NOxLYgzVxCcsDlUWNalNqliqoZUoO7TxqNCZUtXE09pkkQbVKyoCRUEC2ptUCmoq0VGeVRuQd9IDlJHClUq0CdaVWtOZNsPGxK9OM1MnZi1ZSQSRoSJI7po+XJ96sNYqDb6nw0riWTe++Zx2JToBCNwi8iZ30Q2bhnGxCERxEH3mtB1iVGdwvMG1SnFAHSCeH13VagDCbEQlfWBhAcmR38QCYBmjjS3N4MVY+9yOEd3xpDEnjv5afOpYenNwqVsqnQ1GnF3ufSnpxxgb/KnUkW2VpUhQOVQIMcCI1oNs/BrStZQ6lzKctpzHv3UYbxRP1/NPTiL238qvUrrZdVqKuvYIQJ7IJBngNTfdpXhxSkgnhf6vQ1zbS8iy4AUBJJhO4CbUioemaMymiiFBUJCgQb757redS9HXMQ5KnGy2gABCVCCdBJG6w9aHf/LJexbCUxkReLCNb92laZrFki9YndtavgbtXE/1EIBkiSYixlNvIk+VO6Y4xxsoAsmCO8iBWb6PBxzHOIUFdnMTmB3FKMw3QQAfGiHS/a6XFrw6jlW3iMpm0JgEHuIIP+qrerVJ2jZcdxK2XUNGESnNIykpVEXv6b61OIwvWYZ5LhBUqVQNyhcRVDZuLaWpaGIyNBKez+GSVEgHfaPOosSlRVMkQdx8KUoYVpSMI2DcOKB1J/THcJ+PGthhgoNpEzeZ5cPQVmEJIwrKdyUA66HMR7Ub2njOrYIGob9SmT43q0YG9HITgFqWJCluSOOYxTuhrNnB+2P8b1DsdwO4DIBcLCY7yPaZ8KO7NwJbVMiI0juArXEVlPtAWmUITcpJzACYJggVusC0erRIjsJt4CuY7bwuITinCpsuhThUgpk2JkJNuFq6RsJDqWh1ypWb5REIEDsDjHHiaJeytKw83pwaipesFIOCtootUShUuccaYpYqSKKiWBUi3gN9QuOjiPSrRiNQqBYp5eqB52rViEilSK5/3Sq1MlB0kd+p96nYHPxjx4UFaxR10BuAeP7hM1YZxEmVKPcCI05C/vXM4MpYOlpmw3d8WpyGrSZtqZoeh6BIXnPIADz9Kcw4pIuCZ4xb1oQkyAfzC+kGfWrIaHePfyFDPvCo7Oo119SRFPaeVw8jOvcONKEQ1r9cKQQDe318aqBSjpuI5jhw4Ul5p3Ge6oryG0+NSIUm1UAVzceRPsQJp6iRwtrAmpCQWkHnwrx3EJCTMRvnS9qGls3PC8WMdwIpy25TcBU6zbdwj5U6GdX0OYDiih1zJ/4QtIkb0hQGYJ3Rw31sWymB2SBA/wBUGb2QznCw2A4BZSdRvF550Vw6wLRPlb1qK/ssFxcaJBBt7H38KEdMejOHxLxW6hQWAAFpVlJG6dx4XE61FtPDqdyhClIE3+gbeNR7SxP3fDytROWwMzO/fyFW9DBXY+zmWGg20jKkbhvO9ROpJ41YfYTlNrway7vShCW5EgkTp5UG2d9ojiHP6jeZHGIUOFt96P0cbrE4KGEWuIT60RxODSokKBuB7Ch2w9rDHwoBSUJVJkQCYiJ38fKjOOnMRpFgeI3HyrXwKjWzkISkJk5fwknS0brTBN+Zr3DtqGsxT0OAWKqf94H6h4kVTpGpABmL1It61VV4hIM5h4fUU04gbj7Vak/XcTVd7EKOio7gI86hU4CdajdQcxkmPEeVpq0rgxh/UKYrGHiOFDnXIMHeLGD5aRFMSpU2jLG+15nhRoEFYru86hde32jjz4VTWrtRI5pHxFxH8UxYF+zfkAD3iN9BWjiVC0C3D5mq2J2iEnTS5uPLW5qm8VaKKgNypQPET9XpjrnHtRuiVHdMAfUGkJF7RcmxEbpSufQgUqGqYEnsrHcpEeprypBuUaFU+Fh3VJ2R47+ye8id3OqDbpGnHXXuqwl3NAnlv/0KCto3HtRvkjz17ovVhtaf1eFgf8uHrVRxwj8sC95O7+ee4cbTocEJiTzvM2ixj2oCy25BMRyzSTe/iKnRaSBO85SYFuH5p7qooVOskfuVfiQMsR3Vb7KDAJUeIzqTG4kTY/zUllonQCN+kfHvvUgVebenjfXSartr1BAItwE8TB9pPdU6RbdOkGSPCkmh05oINogGL803n086cFLmI7oAi3eb7qelZIJFiN0cz2o32/mn9aBqqNNRB7wTY67tKkalKyBoZm8x7fOvXSQkElCQPxSo34QZ+pp63UiNSTpA3jfx87VGy+V6oWnhmTBjedSP96VJIppc6a7513WM161njSOHDhv1r1StQDB0MFI05RHDUb6eFAQdJuOflUkaMw750nWe8+3Cq2PwqlwCAoA3CgCN/wDdqKIKIIuRPdbjBsK8Wd5AI7r/ABMVILVs1owVMgiRHwgTcVHi9nMAFRw0qtYRM8jmF/GjB7X6hbcbfWnpTka/mBjl5XEeFqkzGK2I6VAtS22gdlGZVr5iSNZm+laTYeOzICXCoFNpVMHuJvE0oCVBQgWvJtutJV36ipC6rKOyDAk9qfCYqSR9wH8KgTwmoy5xFxc9q3nqb1HmH6Jm9jf4VCp24ASpQ01980E7/KkJ2ngriOW7vt7imPYhGbJmIPCdfH6NNSIvZU/qMHhppupOIzmZJI3aCY7tfnUkqniIiddTv4yPOkpWlyJ4GDN+EW7xxpi2xvB5zpp9G1RK0Osa8+MwLGLa1YUqsUDEqFt2YX+uRFeyqYzRHEfE1VCjAmSRv7M8twEd1REpBsPKdBaI4elQXFmDmvIt4eAqq+sAEAC5M8L+hqsHTBmZG4p05CePGo04kBMlIE6annqLQBbQD1qSyvF/qSbcNOfKoXXoSYHmefKTP8VXcdSN87gFRMzaJv51A09mBBlKgOKRykwQfC4HshdbeMC48ZmlQpSrnMTM37f+/evKUFoUTmkzep0qMovqgzzsaVKs0pGvx95E871YxZ7Q5KAH+SRHkT5mlSrJEGB2ljdPzpxSCgSJ7Q1rylTAvLSBEADupce6lSqSo1/yEbr23bt1PxKAp1AIBGUGCJEg2McaVKop2XDnIk/m38FQKturMJudRv768pVJMtIEkCDGu/TjUGBWYVc2UQOXaNqVKhJX1HKkyZk336KqNpwkIkm5VN+ZpUqfqWR/yKHP4Jq8EABJAEkwTGtzrXtKlKRSIFqa2YzR9WrylUFIqPVrMmRmg79Bvp2GcJS1JJlN5Ova317SoiOxqiAIMXOlWGk28BSpUpE6NfrearNLPZudTv5ClSpRmLEpve6RfmoSKjaFyNwIjl3UqVSVnzoO/wCNRBwwq5/Fx5UqVAVsCP8Ak8P/AFqrjEw9Iscmo/bSpUqqCHCQLnTjSpUqS//Z">
          <a:extLst>
            <a:ext uri="{FF2B5EF4-FFF2-40B4-BE49-F238E27FC236}">
              <a16:creationId xmlns:a16="http://schemas.microsoft.com/office/drawing/2014/main" id="{9E17E669-E55F-4FCF-AEB8-CB2FA6CE3D2A}"/>
            </a:ext>
          </a:extLst>
        </xdr:cNvPr>
        <xdr:cNvSpPr>
          <a:spLocks noChangeAspect="1" noChangeArrowheads="1"/>
        </xdr:cNvSpPr>
      </xdr:nvSpPr>
      <xdr:spPr bwMode="auto">
        <a:xfrm>
          <a:off x="10111740" y="680618400"/>
          <a:ext cx="295275" cy="908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561975</xdr:colOff>
      <xdr:row>0</xdr:row>
      <xdr:rowOff>1</xdr:rowOff>
    </xdr:from>
    <xdr:to>
      <xdr:col>3</xdr:col>
      <xdr:colOff>279856</xdr:colOff>
      <xdr:row>3</xdr:row>
      <xdr:rowOff>190500</xdr:rowOff>
    </xdr:to>
    <xdr:pic>
      <xdr:nvPicPr>
        <xdr:cNvPr id="2" name="Picture 2" descr="Logo of Wine Idea Fine and rare wines, page showing wines at less or equal to 30€">
          <a:extLst>
            <a:ext uri="{FF2B5EF4-FFF2-40B4-BE49-F238E27FC236}">
              <a16:creationId xmlns:a16="http://schemas.microsoft.com/office/drawing/2014/main" id="{2F7D0BC5-74DF-4102-BB4C-8E3FC5325C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76825" y="1"/>
          <a:ext cx="3604081" cy="8953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621</xdr:row>
      <xdr:rowOff>0</xdr:rowOff>
    </xdr:from>
    <xdr:to>
      <xdr:col>5</xdr:col>
      <xdr:colOff>295275</xdr:colOff>
      <xdr:row>660</xdr:row>
      <xdr:rowOff>26995</xdr:rowOff>
    </xdr:to>
    <xdr:sp macro="" textlink="">
      <xdr:nvSpPr>
        <xdr:cNvPr id="3" name="AutoShape 1024" descr="data:image/jpeg;base64,/9j/4AAQSkZJRgABAQAAAQABAAD/2wCEAAkGBxQTEhUUExQWFhUXGR4aGBgYFxgcGBwdHBocFxoYHBccHSggHBolHBwcITEhJSkrLi4uGh8zODMsNygtLiwBCgoKDg0OGhAQGiwkHCQsLCwsLCwsLCwsLCwsLCwsLCwsLCwsLCwsLCwsLCwsLCwsLCwsLCwsLCwsLCwsLCwsLP/AABEIAMIBAwMBIgACEQEDEQH/xAAcAAABBQEBAQAAAAAAAAAAAAAFAAIDBAYHAQj/xAA9EAABAwIDBAgDBwQCAgMAAAABAgMRACEEEjEFQVFhBhMicYGRobHB0fAHFDJCUnLhI2KS8TOCU7IVJEP/xAAYAQEBAQEBAAAAAAAAAAAAAAABAAIDBP/EAB8RAQEBAAMBAQADAQAAAAAAAAABEQIhMUESMlFhA//aAAwDAQACEQMRAD8A3DTapJOm7uqfLSRTxSy8SipQmvAKeKCUUste17UjcteAU+lUXkV6E16BTkipG5aWSpIr2KkjyU1SamNMUKkiKaruoq3lqNaagoLaqFxuiOSmYlu1QwIcaqEsURS3Jr19mKgFPM2qo4zRhaKquNVAOUxVTE4UGjIRVTEN2NYwMzicPrQ1SbFMxOlH8Si1C8UgATXOtSspjWyCU86iZwwKCeFXdoK7VQtN5ha1BD1G814y1BmpMQ3ekyDWkdi/w2vUSBmSPanBzUU9MJA51BXU0AYilVha70qk+jkpp4TXqRTwK7l4E04Jr0U+gmhNehNOFe0E3LSCKGq242nFfdXCEuKSFtzosXBAP6gQbcCOdX8RikoQpajCUAlR4QJPpUkwRTkooD0G6Rff8Il/LkJUpJGolJifEQeU1oQakblpFNPrw1Iwppqk0BwPSH7w5jMMn+nicOSADoQbtrHLSR86v7L2y26hBPYWQMyFGClW9J7jVqXgmmKRVkJi505UFa6QMrxjmDBh1tKVQY7QIkhPNIyk/u5GpL+SmPN2qwazvSPpU1hHsMy5dT6osfwpPZCzyzkCOEndUhNLN6c81VnJXi00gOLFRuYaiJRvBjnVLCbUbfeLaVJWsWJQrSIklIMHXfNFoxTW1FqoYtut0nBiLpCt0nX67qB7dZQlEJSAqdd8cOVGi8emFxTfaoTjk1o8bh99ZVvGhS3GlEBaFG3FOoI8D6VmxmBT7Ikkjwqvs7DBSVEGIqbbLgSnNIgc/SvNgvSxmMAmjGviq3hZtvn0pi2QJ40QaR2jG+q7yAkxqaz9Z0HW3cmKSl6Crca91DkmTFLSRbgmlTgilQH0oFU4qgSdKwe09o4pvG/dmCFIcTnP6mhMEToAToe/lUnSLZuNOFeQ0tPbBBAKiYIuEk3zc/Su7WtZs3bDT7QeaUFNme1+0kH1Brzo/tpvFsIfb/CubHUQSCDztQXots1OEwbLIV1iYKisCASolRgbhePCud4HbD+AWvB4YdcFOqUkoBKkgRIA/VGs2o0u4g1DhsUFlUaJMTOp31y7ZnSrGFbiFgrabIS4uACif1CJCeKhYam1dMwGHDbYSL7yeJNyatLmf25on7qtIUFpUoBQsALK11mQDNc2G0XglYGIe/qSHBnUQoEQcwJva1dK+2JXWBKQY6oZrbyYHtXLWGJFZtxR2b7IdtsNYRtha8jhWuEn85nNIP7SK6StCbLSdLG9o+dcl+z1tv7ogpAKkrUFTchVvK0V0RnaaWx2rcR8a3JsGiWJxKUAZiBJgTvPCgj+3Sy4kLEoXYGQIUNxncR8aZ0qUHWYQrtSFoI3FJn+KzG3McprCuPukkkdlJtJ0Agbp86KdB+lm1UK2gXMMlQxKWVZykiMoEjPf8WgEcU1otgdMmELbwhaW8tSZW4ACkGLzO7+KxvQPZD6VYh/EtOJU7lSkuIUCrMrOqAbxZPpW9wvRNRUFhQaF7mDI4Rw51nQ1uCW0UkNjqybx+X5CuPbdbfG1G8aEZVtuBD6YIjKCkLv/wDm41+bSQRXUcNsghPZelXdAnumfWg7hUVlrFZStCgWgFAlaI7K1bwAvPAPAVWy+LwRY6RSQCw4Ex+NUSf+syAeYnS28YnpZsF3H7Tw7iRlbTlClTYJSrOSZ33I74rZOIgEnQX+jXuB2jh8QhxLKgpaRC0i8EglMxvkaVcpcUutC9YFUacDNLqTExauf9BOkAxCEkqhZAIFwecRqeXfXQWsWAQm5nfEgUceetWMf0l2ihbwwhUQlSe3lJkEnsyeGtvOgOw+imIaaeWHC0+pwBJRoENrNo0IXcnlHCtXtvCN/fitCe0lgJVH9yyUgDQnWSeXGpnNovImyYAGVNyZGpUqQDPCB8qe6zRHE7TUxhluKGZQEpExJjTuqih5S1S+EqSQAnKCDdIM30OaYHCoXnxiAFLEpGqfQp75HkoVNKXVKWkhSNQQbcIt7VqXRYic2Y2qSHJSNREK8TpWV6T9AcMtGJxK3FJcbb7IBA7Q0zcTui2tbIsozwqUyqSQkwpQuElWlhBindI9mocYWgkIzApk7zqnxCoI8eNXKdKSPnbaezGwoBslQBuJPa4xOhitB9wKWyEbx2R7CqW1dmqNzMEkA7pAuJ41dZ6QJCUZm5ywFQYkcq58e2+ag3ttDZByqzg3BixHfW1xXRQYxLb+BIAdEltw5ck6kEjSd27dNZTo50YXtHFryjKiczijokHQc1EV21rApaS2kKu2gJzKiVQIzHdmNak1jI53ifsvebQT1zS1DUSRY75IrBPlsBaEpEIWEhcXWqFZzP6bCButvJrv33QkyFGD+IEyDz5GuafaJsJKHUZRCSmQALSdTI1PPhFV44MYA0qWIdCVFITMGJpVkt070oUzjsStDWdOdCFrtIIBFuV9K32HxxWyXGzeLDnwrMbW6PowiXAO0t1anD4qTlE8pNaTo632NLG/jXbiL6g2Ziy40M4SlyTnSnQKmSB4n151jcJj07Mdd6xHWF1wlTqRcHKF5DviSqK6PgcCzhS472lKWSo5iDeAOyItoBXOdsILnWqKZKngoDiSP4PnWbWsaHouhSVOvJHadTnVwzG+XwFq0mFxyvu6VLSEry3Qm4Bv2R3VR6M5AkJt2r+f+qj2E4FLxgcT2UPkIJOnZSVQeGYm1PijM9M8CfumJcUkKXkkqJMIkgAW1WZ03VzDBvNgiTAi/LWa6R9qHSpCsOvDND8RSCdAADmgDnFclSu4rPKGdN19nOIczuNN3C1Awd0aGe63gK0vTph5IbBRCCoHODYEcf5qj9jOB615ZAhTZlSiLZVTHeSQbV21rDpG4Hmdf4pm4rHNui2OT93K1JJTOXNJkCIJINre1aPC7VZbSntJWeMX4WTrytrxoztHaGqEgc1R6Cub/cSSXEjKrMREWEEiY+taLbA2ux9uB5bjZuEAmCkaTFiLa8R560H2htcqUpCiUpUeysCciuY3pPDy0qLohs11vEKXmccC5K5kiSAJncLC1qv7V2YlJdLosU+mogDS9Y5bTPFvZ7KQgEOqKxBJGXKrjqDY3iltvZwccZdN1pKgk5YKUmCpJ43ANZLY+PUtRSmUpTcDid08rRHCeM1oGNoFtALpFrA/3aQOREmN0eVwXITxOGKm73mR4VD0a2Iywla2kBKnCFKI3wbe586s7N2khxqxsLT6e9PwbwGdI3WFdqzjl+NwP3THOhJhPWzlm4SvtpUnlCiO9NdW2U4pSEqP4oudx5iNxFZLp3s7+q0+EyCnIvnCpE+BIrdbAaBw6RM2sfavPw652Ol/izO3caUuIcZ/CtWVyfxAiAAk/pPanwqvtPaYaSVq1i0Xv3UV2ps+HEzYJk8tQR7VmtvtSE2JgEgAandblXfxz9E+jmK+8NrUpktKWVDgVkADOBunQd00bTgRh2EtjjfmSZJjdck0C2CFJS0k/iCM3rA9q1bzOdQKhIAmNxnjWZ/bViuMYTKQOyk8NVawDyEX58qaO23/AFEpUUmYuQYMixvI9aot7TWt55gtBvqldkzZaVJCgoWsZJEcq9x+3Pu6mkdUp0vKCIT+WdVH+0CSe6tfAw/2lul51ppCUhLaTAQBqdbC3+jWSY6POcNY3Eq5AAbzXb1dE8M+tDxCkrA7WU2VIvIM772irS9lMNqBQ3ChoSST4SbHnWMIB0R2WrDYYJWMqzdSZnLwHfxPyFU+k+zxiG0EqUktvBaSkwZSIvyM1oMU5AJNAlY9JAbUdTPn9CunnTNFdkKPVkHUSPSsV0mW0lJSSsqbKitRNyFdoJTutYRW22ZiUjKCQJ/1QVfRVSXy8+tK0glSGwD+KbFU6wN3GrkHGBs/9ZIUbkd968rsDvQbDOqLjxWpxRJUQYHcBwAt4Uqx+au1PpZiQVoBGYnRMxMnedwtJ5TRXB7Qyp1E74HsNwrH9IMUV4xN7JSAB36n2HnVnDPFRVfspi43mJNbt7MgpjtolwmVW4eMfXfXN+ke2lJUgtm2YqjdEix8q1GKxyUFVptHkJN92/yFYLbbcqBkaRbTW3oa52tQaV01W0UJbSeymSSdc3aAtwouvbri8McSeyla1EpBMFw2vYWtIHvWUY6LvYjKWQFSkZiVBIB8dREG1dUw/RhAwJwciVsjtajrAJzDlmFN2qdOK7TxRWokmZNUhT3QQYIgixHAixFMVoak+mfs22cnDbPZkQpxKXFneVLSFR4CE/8AWjOLxtid26qLD0ssxYdWj1SPhFRKRJAOgua3INRPPEwOJqfY2yS4ZUB1esz2lKm4/bEX+hEhrrHB5D51pG1BCQkaDSqiJnFpaQAABGgGlZnais+v5jHmY+dENpPfKgW1Xwnq+/Me4TRfDWc6NbRDmZC2gy4hRSoDeQYkHeDWS+1LFvoxSBKg2WwW4PZmSF6fm08I41rjhyl9S08Z86u9LOjDuOwzYZ6vO2tRPWEgZSL9pIJn8JjfWfgnrnn2edIH28QoZlKQW7oJJSV2KVRuiLmujdGnXFLKlqmQfXlQfYHQpzDJW4/1WcIyNhsqNirMpSyoCVflEaCiux1wYrN3ZrTcJw6XmsquFXtks5EhPChuwnZkUWTNq1neqVPi8KlxJSsfA+BrGdKML91R1mqRYKi8mwBjz4GK2bD00sbhUuoUhYCkqEEHeKanN9ibQ6xTSoiQoRwAIAnnefOt3s3ESnKe4Vy4sHDYptjelxYBvdJhSSd0lJBreMuwT9fWtZ41pZxWCIdKtx0PwNNxLICxxgkeVW0YjrERv+VVHcTmVHL+PnW9YsXMAspEHdUu0ESnMPH501Jg8iKsi4IP0KJMNZHbzwSiBWUwv9V5I3T6CtBto9tTZ3WodsRjIpR3xA85Jqs2ssJits4pGOeaz5j1mVsK3CRCQOcg+NdR2cpakth0yvKM55gX+VGMNhmjCy2gq/UUJzSP7omgm11ZHFRoD6G9Mll7QudoRYARSrK/fqVa1a5y5jsz7ihvAAPd/urv/wAmEtpA1gnvJ3HuoCytJQoXkKJB8Kiff3kzln4xFc7Wolx+LUUkq3gC1lRAk8IPGqbCDA1Jm43DWBVTEOEkDMYO+N1WcMrLIzE6+1ZLR9Hdo9W4UT2TYA6yqxM7vwiuhYLaAWEqtrFtNAa4oh0pVOomIndPzrofRfFpU0EzcEKN51SSf9VqUOe9L2gnHYlI06wkf9u18aEKFj3Uc6arBx2IKbjMB4hCQfWaCTSn0sw9LbZGmRJH+IipGnpCqz/RXaXXYHDr39WEq/cjsH1TVzC4gkODSCD5yK3rI3sYypR4CB3n+B61dee1oZsN+W1fu+AqUOTbnUkmKuQKzm3nB1hA/KI9I96MO4iCT31ldqOEqKprHPwxZaEwd1x/iPjJ8q1Gw1E4dJn8ZkdwEE+YrmnSbabrOE6xowQbyNypB9K6fs9oNttt/wDjaSk98CT6GrikW1SMqjy+PyrKYU5Vxzo9tl/sxvJ9tKz7YhYNHL1RsdiOwsnjWlQrfWL2Q9BvWtw7siK0onUmDI8amSo1CpevdXrbk+VRcv6fuhG1Wbx/TSrxKlJ4cEitRh3gYI0MeRrP/auwkYjCuEahSSf2kKAP+R86IbGxGZCLzYfKsT0irDuVQiqqWw2+4RbrSFxzgBXmRPjXjjnaF9L/AAqrtZzttH+0+9aVahL01ZafvFZrBvknWd9EG8VlBUdQNN/GkAnSGDiF8iP/AFE0OJIWSN1C39plThUvskqJj68qid2wTfnb5eVEsZxuNm4qURQDb20Elx0DURHOAJp/3/qsOlZ/EdBzisfjH1oUSsG9/OtWirIxw4jxpVl8Th15jBIEz53pVz/SZ5T5aWZHZm4r1vEDNETMx5GiW2cHmdy65/eNfPwrPRkcyzcGLelXrotB4kc9PCmZjxqbYmzFPYhLKVZSqQTrEAk28Kk6RbPOFfLOcrIAJI7IveIoxIcI2pRy6z493OtQ8+cKgrSCuUjNwCpI3aCI86GsbPI6pRtmKJndJ0Pia3CsFNikXmbWO4n4UyM2uSqzLUSbqUSSeJNya8yUR2zguoxDiBYA27jcehirjOERGYjdPhrFRbD7LtoD7u4yo3QvMn9qxfwCgf8AKtMSQ4Uj8wj4x6Vz3oEAcSs6Q0uBxkp9q3Gy21LlRP4FDKdecd1WoV2FiikrbVrEjhbX0jyonh3O19fXGs1ihlUVD8SSYP19Xq/s7HheUxBBuOH8HjT+vgxaxzsmBQbHokcqt45wpkmxk/ChD2II7RM92lFqxK7gUrQG3BKVwDfmIrevmOsNc7bxYCgbFQIIBOgHLx17q2+MxXZKhoqI9TTxAPjnJMcKGqc7Y+jTsS/BMa0Kff7ad94tzrNpxqsK5WiweM0rG4N+bAyRRtlRyo4n4VuUNLiMRlSVcbDvNSYRyw7qA4rFyW0cBmPjYfGieHdgVFjftmfHV4YaKK1keASD7ihnRbGEFAJ3gfKhv2wbSz4ltA0aTHisyr0y1d6GMB1taoIyRHEkQfmKx9aalSrnfJ+NqAba2gVPnKRlbTl5Tqo+ftWhOAV1KnDqNBvAOpNB2mUJSTlFr3vbfTlFpbAx61OAbjE9+/wrQHaQ6yBFzfz+V6zfRZgJbU4d1h3qMCreBcyPEqv9RTxFCOkjYL7pVYJMRv8AozNB1qBWixtoO7XStd0rwGZbak/nF+8W9ooGjCf/AGGx+VJPjx9qLO1pvSPGlKmEfpBUr/sR8BT9urScIr9RgJ4yf4qPauHLi8x3/O1McPYUk/lSYneSI9B71tkHOPFrbh7ClVZrDWGleVnT+Tunh6vFIUkXABNu+sXiWZcEwAo6+NzW/wCmqOsxCUc0pPjp40B6T4JDamEIFwlZUd5mPQQaL61PHnRbFIG1UKT+BalAbvxpMetvGo8Kfvm1CVCQpxRj+1AOXw7IoJhGlrxDaUTnK0hMazIgj3mt/wBAtkpTjcYrXqlFtB/cpRJ74SB4mtTwVS6X4lTIabSkFSllX+EQI4X9K1vRrGKfwzLi0hKjIIGnZUUz4xNZ/wC0rCynD5f+QulKT+4fMCtoxhQ2hDaR2UAAeAimBzTp0nNjFQIACR6Uew+wh20agIIH+Nqh6dYUB5tYH4hf/qf5rUYQycw0UmfSj6WG6E7PJUtcwQQjzMn2roWyCEqcQLiRHkTWZ6FNSt2IsoH3rUYBkJedi1knz/1WZ8KfEsoMg+9xwql92Dba8mawsSRxmyR7nhV17EZHDJspEgSBdJvziCL1n9qbbKVxEgjtcYjd8K5c7lb4zYL48ZkoP6kA+YoEluEqmwzAT3gR8+QIo3hlkoZGug8jHwquloqgJEjrFz4LN/et+sxGnYYSnrSok6eBIkeg8qP4FhSmeSRrwqptR8JDbe9RJA5DfRtjs4T9w/mtTqisbtROQFatBqfHWhRUJk6T7UX22sqKW0CSsxyHGeXzoUnDAFKColS4uRaSJ8OFZ5f4YmwWJSl0G+o9SB8a2GzTKxOke9/lWNewRbWCbKjS0EagxxrZ7MEQo2AufC5p4UV44uX1nnHlaiTuLCEydw+jHAVkMTtk55Sm6iTfnxiiqiVuGRGVIGbcreod0ki/Cjf6OMb012dcrzSlQLgvMkmSSeEcLX5VqOguG6vCpJBBcv50K6SOS11e91zIgHUaFShyjXwrW4NoIQhA/KhJjuIFH/P7TyTbOxIzLQqZIM66RHlQZ7Dw0ueEUcS1C1HimqeKZlChxvXZhQ2Q0Qwkf3yfhUuKw8kmrWBZ/pcp+dPcbqnipq0kqbBuAgx3kG/tQXANS+Z0AIrSOwC2YmQKHJYCXlxoBVQgRhxa1A9vMaRxPqfkK08WvQ/FYYOFU8DFVTJJZtpSo2MBFr0q5a2F7XZDj3XIiEFEniUkms305KlY4QRBbEDgLzPM1qWYabUkAqCjJn0Fc3x2Jc+8Fa0nPmsL9yQOURW6zBPou4G9oMk7knwJSoTWy6COgrxq/wBeIMdwmKxf3J1OLbUUhFrE2FkmfG5Mcq1nRNpDbKw07nN1EXiY1EjlRqQ9MHVLx+Eby2SpKxacxz/AJ9a3BVNcYG33FvtvSS4iAgcxaB3/ABrsbaiQLX30yrALpY2FdWIuJPtVvBvEM5zqE+1WcfhCuJ3cqcnBnJlAN6UD9EAEqWI/Fee7d61omR/Wc4ZEecqqpgMAUGTYVZwmInEOIFxk17rj5UbikM2u6lAQSkKJVlE8wfcgWoYVoUQpQClTwhP4gCfCR3+NW+krZLaYEkLCrf23od1J6xO4du3/AHbVNZ5SUy4ufeR1gSnQOJ775beYVUuwVqLmIQR2UurHOQoyPfzqrtJlLKyrMAoulV/0gyPc1oMKwkKcWgghxef/ADSDHnNE9IftnBE4lhcdkIWCeBGnnm9K0W0j2Ep3BI+XwoRtBZGW4uQJNEtsG06dke5+VanoYvpK+W+rWjXONeVz6gVO80QpLwEJK8pHAntfE+VQbZwxcxGHbMZCB5knNPL8PrRbGtdVhFgg9lxPgUiD8qx9p+ItqJ7bZIsoQDHCaMvOZcMtW8pIH/a1AVPKUglQs2ZQf1JUmx/y961LDIUyEkGCAe6MtbZY7oijOtS1jNlHqZM+nrS6GbRJU40rNBUSkndxHpNX+iCAhnEKP4etV5JAt71S6EYYlx1ZIgEgcb3B8qzxnjVVOljSkLZcQBmCVpSTuKlIkjdMT51q+jTjq2v6o7QBSFcRaJrN/aCIbajULJ9P9Vsej7OTDtA65QT3m5p+4v8AVsuALE8I86a43ak8ZUOVWHLgxXQKWzmyE8o+NOxLYgzVxCcsDlUWNalNqliqoZUoO7TxqNCZUtXE09pkkQbVKyoCRUEC2ptUCmoq0VGeVRuQd9IDlJHClUq0CdaVWtOZNsPGxK9OM1MnZi1ZSQSRoSJI7po+XJ96sNYqDb6nw0riWTe++Zx2JToBCNwi8iZ30Q2bhnGxCERxEH3mtB1iVGdwvMG1SnFAHSCeH13VagDCbEQlfWBhAcmR38QCYBmjjS3N4MVY+9yOEd3xpDEnjv5afOpYenNwqVsqnQ1GnF3ufSnpxxgb/KnUkW2VpUhQOVQIMcCI1oNs/BrStZQ6lzKctpzHv3UYbxRP1/NPTiL238qvUrrZdVqKuvYIQJ7IJBngNTfdpXhxSkgnhf6vQ1zbS8iy4AUBJJhO4CbUioemaMymiiFBUJCgQb757redS9HXMQ5KnGy2gABCVCCdBJG6w9aHf/LJexbCUxkReLCNb92laZrFki9YndtavgbtXE/1EIBkiSYixlNvIk+VO6Y4xxsoAsmCO8iBWb6PBxzHOIUFdnMTmB3FKMw3QQAfGiHS/a6XFrw6jlW3iMpm0JgEHuIIP+qrerVJ2jZcdxK2XUNGESnNIykpVEXv6b61OIwvWYZ5LhBUqVQNyhcRVDZuLaWpaGIyNBKez+GSVEgHfaPOosSlRVMkQdx8KUoYVpSMI2DcOKB1J/THcJ+PGthhgoNpEzeZ5cPQVmEJIwrKdyUA66HMR7Ub2njOrYIGob9SmT43q0YG9HITgFqWJCluSOOYxTuhrNnB+2P8b1DsdwO4DIBcLCY7yPaZ8KO7NwJbVMiI0juArXEVlPtAWmUITcpJzACYJggVusC0erRIjsJt4CuY7bwuITinCpsuhThUgpk2JkJNuFq6RsJDqWh1ypWb5REIEDsDjHHiaJeytKw83pwaipesFIOCtootUShUuccaYpYqSKKiWBUi3gN9QuOjiPSrRiNQqBYp5eqB52rViEilSK5/3Sq1MlB0kd+p96nYHPxjx4UFaxR10BuAeP7hM1YZxEmVKPcCI05C/vXM4MpYOlpmw3d8WpyGrSZtqZoeh6BIXnPIADz9Kcw4pIuCZ4xb1oQkyAfzC+kGfWrIaHePfyFDPvCo7Oo119SRFPaeVw8jOvcONKEQ1r9cKQQDe318aqBSjpuI5jhw4Ul5p3Ge6oryG0+NSIUm1UAVzceRPsQJp6iRwtrAmpCQWkHnwrx3EJCTMRvnS9qGls3PC8WMdwIpy25TcBU6zbdwj5U6GdX0OYDiih1zJ/4QtIkb0hQGYJ3Rw31sWymB2SBA/wBUGb2QznCw2A4BZSdRvF550Vw6wLRPlb1qK/ssFxcaJBBt7H38KEdMejOHxLxW6hQWAAFpVlJG6dx4XE61FtPDqdyhClIE3+gbeNR7SxP3fDytROWwMzO/fyFW9DBXY+zmWGg20jKkbhvO9ROpJ41YfYTlNrway7vShCW5EgkTp5UG2d9ojiHP6jeZHGIUOFt96P0cbrE4KGEWuIT60RxODSokKBuB7Ch2w9rDHwoBSUJVJkQCYiJ38fKjOOnMRpFgeI3HyrXwKjWzkISkJk5fwknS0brTBN+Zr3DtqGsxT0OAWKqf94H6h4kVTpGpABmL1It61VV4hIM5h4fUU04gbj7Vak/XcTVd7EKOio7gI86hU4CdajdQcxkmPEeVpq0rgxh/UKYrGHiOFDnXIMHeLGD5aRFMSpU2jLG+15nhRoEFYru86hde32jjz4VTWrtRI5pHxFxH8UxYF+zfkAD3iN9BWjiVC0C3D5mq2J2iEnTS5uPLW5qm8VaKKgNypQPET9XpjrnHtRuiVHdMAfUGkJF7RcmxEbpSufQgUqGqYEnsrHcpEeprypBuUaFU+Fh3VJ2R47+ye8id3OqDbpGnHXXuqwl3NAnlv/0KCto3HtRvkjz17ovVhtaf1eFgf8uHrVRxwj8sC95O7+ee4cbTocEJiTzvM2ixj2oCy25BMRyzSTe/iKnRaSBO85SYFuH5p7qooVOskfuVfiQMsR3Vb7KDAJUeIzqTG4kTY/zUllonQCN+kfHvvUgVebenjfXSartr1BAItwE8TB9pPdU6RbdOkGSPCkmh05oINogGL803n086cFLmI7oAi3eb7qelZIJFiN0cz2o32/mn9aBqqNNRB7wTY67tKkalKyBoZm8x7fOvXSQkElCQPxSo34QZ+pp63UiNSTpA3jfx87VGy+V6oWnhmTBjedSP96VJIppc6a7513WM161njSOHDhv1r1StQDB0MFI05RHDUb6eFAQdJuOflUkaMw750nWe8+3Cq2PwqlwCAoA3CgCN/wDdqKIKIIuRPdbjBsK8Wd5AI7r/ABMVILVs1owVMgiRHwgTcVHi9nMAFRw0qtYRM8jmF/GjB7X6hbcbfWnpTka/mBjl5XEeFqkzGK2I6VAtS22gdlGZVr5iSNZm+laTYeOzICXCoFNpVMHuJvE0oCVBQgWvJtutJV36ipC6rKOyDAk9qfCYqSR9wH8KgTwmoy5xFxc9q3nqb1HmH6Jm9jf4VCp24ASpQ01980E7/KkJ2ngriOW7vt7imPYhGbJmIPCdfH6NNSIvZU/qMHhppupOIzmZJI3aCY7tfnUkqniIiddTv4yPOkpWlyJ4GDN+EW7xxpi2xvB5zpp9G1RK0Osa8+MwLGLa1YUqsUDEqFt2YX+uRFeyqYzRHEfE1VCjAmSRv7M8twEd1REpBsPKdBaI4elQXFmDmvIt4eAqq+sAEAC5M8L+hqsHTBmZG4p05CePGo04kBMlIE6annqLQBbQD1qSyvF/qSbcNOfKoXXoSYHmefKTP8VXcdSN87gFRMzaJv51A09mBBlKgOKRykwQfC4HshdbeMC48ZmlQpSrnMTM37f+/evKUFoUTmkzep0qMovqgzzsaVKs0pGvx95E871YxZ7Q5KAH+SRHkT5mlSrJEGB2ljdPzpxSCgSJ7Q1rylTAvLSBEADupce6lSqSo1/yEbr23bt1PxKAp1AIBGUGCJEg2McaVKop2XDnIk/m38FQKturMJudRv768pVJMtIEkCDGu/TjUGBWYVc2UQOXaNqVKhJX1HKkyZk336KqNpwkIkm5VN+ZpUqfqWR/yKHP4Jq8EABJAEkwTGtzrXtKlKRSIFqa2YzR9WrylUFIqPVrMmRmg79Bvp2GcJS1JJlN5Ova317SoiOxqiAIMXOlWGk28BSpUpE6NfrearNLPZudTv5ClSpRmLEpve6RfmoSKjaFyNwIjl3UqVSVnzoO/wCNRBwwq5/Fx5UqVAVsCP8Ak8P/AFqrjEw9Iscmo/bSpUqqCHCQLnTjSpUqS//Z">
          <a:extLst>
            <a:ext uri="{FF2B5EF4-FFF2-40B4-BE49-F238E27FC236}">
              <a16:creationId xmlns:a16="http://schemas.microsoft.com/office/drawing/2014/main" id="{33A7D025-192C-4CDC-AE57-99B19B53F0B5}"/>
            </a:ext>
          </a:extLst>
        </xdr:cNvPr>
        <xdr:cNvSpPr>
          <a:spLocks noChangeAspect="1" noChangeArrowheads="1"/>
        </xdr:cNvSpPr>
      </xdr:nvSpPr>
      <xdr:spPr bwMode="auto">
        <a:xfrm>
          <a:off x="10675620" y="67101720"/>
          <a:ext cx="295275" cy="7159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621</xdr:row>
      <xdr:rowOff>0</xdr:rowOff>
    </xdr:from>
    <xdr:to>
      <xdr:col>5</xdr:col>
      <xdr:colOff>295275</xdr:colOff>
      <xdr:row>628</xdr:row>
      <xdr:rowOff>196214</xdr:rowOff>
    </xdr:to>
    <xdr:sp macro="" textlink="">
      <xdr:nvSpPr>
        <xdr:cNvPr id="4" name="AutoShape 1024" descr="data:image/jpeg;base64,/9j/4AAQSkZJRgABAQAAAQABAAD/2wCEAAkGBxQTEhUUExQWFhUXGR4aGBgYFxgcGBwdHBocFxoYHBccHSggHBolHBwcITEhJSkrLi4uGh8zODMsNygtLiwBCgoKDg0OGhAQGiwkHCQsLCwsLCwsLCwsLCwsLCwsLCwsLCwsLCwsLCwsLCwsLCwsLCwsLCwsLCwsLCwsLCwsLP/AABEIAMIBAwMBIgACEQEDEQH/xAAcAAABBQEBAQAAAAAAAAAAAAAFAAIDBAYHAQj/xAA9EAABAwIDBAgDBwQCAgMAAAABAgMRACEEEjEFQVFhBhMicYGRobHB0fAHFDJCUnLhI2KS8TOCU7IVJEP/xAAYAQEBAQEBAAAAAAAAAAAAAAABAAIDBP/EAB8RAQEBAAMBAQADAQAAAAAAAAABEQIhMUESMlFhA//aAAwDAQACEQMRAD8A3DTapJOm7uqfLSRTxSy8SipQmvAKeKCUUste17UjcteAU+lUXkV6E16BTkipG5aWSpIr2KkjyU1SamNMUKkiKaruoq3lqNaagoLaqFxuiOSmYlu1QwIcaqEsURS3Jr19mKgFPM2qo4zRhaKquNVAOUxVTE4UGjIRVTEN2NYwMzicPrQ1SbFMxOlH8Si1C8UgATXOtSspjWyCU86iZwwKCeFXdoK7VQtN5ha1BD1G814y1BmpMQ3ekyDWkdi/w2vUSBmSPanBzUU9MJA51BXU0AYilVha70qk+jkpp4TXqRTwK7l4E04Jr0U+gmhNehNOFe0E3LSCKGq242nFfdXCEuKSFtzosXBAP6gQbcCOdX8RikoQpajCUAlR4QJPpUkwRTkooD0G6Rff8Il/LkJUpJGolJifEQeU1oQakblpFNPrw1Iwppqk0BwPSH7w5jMMn+nicOSADoQbtrHLSR86v7L2y26hBPYWQMyFGClW9J7jVqXgmmKRVkJi505UFa6QMrxjmDBh1tKVQY7QIkhPNIyk/u5GpL+SmPN2qwazvSPpU1hHsMy5dT6osfwpPZCzyzkCOEndUhNLN6c81VnJXi00gOLFRuYaiJRvBjnVLCbUbfeLaVJWsWJQrSIklIMHXfNFoxTW1FqoYtut0nBiLpCt0nX67qB7dZQlEJSAqdd8cOVGi8emFxTfaoTjk1o8bh99ZVvGhS3GlEBaFG3FOoI8D6VmxmBT7Ikkjwqvs7DBSVEGIqbbLgSnNIgc/SvNgvSxmMAmjGviq3hZtvn0pi2QJ40QaR2jG+q7yAkxqaz9Z0HW3cmKSl6Crca91DkmTFLSRbgmlTgilQH0oFU4qgSdKwe09o4pvG/dmCFIcTnP6mhMEToAToe/lUnSLZuNOFeQ0tPbBBAKiYIuEk3zc/Su7WtZs3bDT7QeaUFNme1+0kH1Brzo/tpvFsIfb/CubHUQSCDztQXots1OEwbLIV1iYKisCASolRgbhePCud4HbD+AWvB4YdcFOqUkoBKkgRIA/VGs2o0u4g1DhsUFlUaJMTOp31y7ZnSrGFbiFgrabIS4uACif1CJCeKhYam1dMwGHDbYSL7yeJNyatLmf25on7qtIUFpUoBQsALK11mQDNc2G0XglYGIe/qSHBnUQoEQcwJva1dK+2JXWBKQY6oZrbyYHtXLWGJFZtxR2b7IdtsNYRtha8jhWuEn85nNIP7SK6StCbLSdLG9o+dcl+z1tv7ogpAKkrUFTchVvK0V0RnaaWx2rcR8a3JsGiWJxKUAZiBJgTvPCgj+3Sy4kLEoXYGQIUNxncR8aZ0qUHWYQrtSFoI3FJn+KzG3McprCuPukkkdlJtJ0Agbp86KdB+lm1UK2gXMMlQxKWVZykiMoEjPf8WgEcU1otgdMmELbwhaW8tSZW4ACkGLzO7+KxvQPZD6VYh/EtOJU7lSkuIUCrMrOqAbxZPpW9wvRNRUFhQaF7mDI4Rw51nQ1uCW0UkNjqybx+X5CuPbdbfG1G8aEZVtuBD6YIjKCkLv/wDm41+bSQRXUcNsghPZelXdAnumfWg7hUVlrFZStCgWgFAlaI7K1bwAvPAPAVWy+LwRY6RSQCw4Ex+NUSf+syAeYnS28YnpZsF3H7Tw7iRlbTlClTYJSrOSZ33I74rZOIgEnQX+jXuB2jh8QhxLKgpaRC0i8EglMxvkaVcpcUutC9YFUacDNLqTExauf9BOkAxCEkqhZAIFwecRqeXfXQWsWAQm5nfEgUceetWMf0l2ihbwwhUQlSe3lJkEnsyeGtvOgOw+imIaaeWHC0+pwBJRoENrNo0IXcnlHCtXtvCN/fitCe0lgJVH9yyUgDQnWSeXGpnNovImyYAGVNyZGpUqQDPCB8qe6zRHE7TUxhluKGZQEpExJjTuqih5S1S+EqSQAnKCDdIM30OaYHCoXnxiAFLEpGqfQp75HkoVNKXVKWkhSNQQbcIt7VqXRYic2Y2qSHJSNREK8TpWV6T9AcMtGJxK3FJcbb7IBA7Q0zcTui2tbIsozwqUyqSQkwpQuElWlhBindI9mocYWgkIzApk7zqnxCoI8eNXKdKSPnbaezGwoBslQBuJPa4xOhitB9wKWyEbx2R7CqW1dmqNzMEkA7pAuJ41dZ6QJCUZm5ywFQYkcq58e2+ag3ttDZByqzg3BixHfW1xXRQYxLb+BIAdEltw5ck6kEjSd27dNZTo50YXtHFryjKiczijokHQc1EV21rApaS2kKu2gJzKiVQIzHdmNak1jI53ifsvebQT1zS1DUSRY75IrBPlsBaEpEIWEhcXWqFZzP6bCButvJrv33QkyFGD+IEyDz5GuafaJsJKHUZRCSmQALSdTI1PPhFV44MYA0qWIdCVFITMGJpVkt070oUzjsStDWdOdCFrtIIBFuV9K32HxxWyXGzeLDnwrMbW6PowiXAO0t1anD4qTlE8pNaTo632NLG/jXbiL6g2Ziy40M4SlyTnSnQKmSB4n151jcJj07Mdd6xHWF1wlTqRcHKF5DviSqK6PgcCzhS472lKWSo5iDeAOyItoBXOdsILnWqKZKngoDiSP4PnWbWsaHouhSVOvJHadTnVwzG+XwFq0mFxyvu6VLSEry3Qm4Bv2R3VR6M5AkJt2r+f+qj2E4FLxgcT2UPkIJOnZSVQeGYm1PijM9M8CfumJcUkKXkkqJMIkgAW1WZ03VzDBvNgiTAi/LWa6R9qHSpCsOvDND8RSCdAADmgDnFclSu4rPKGdN19nOIczuNN3C1Awd0aGe63gK0vTph5IbBRCCoHODYEcf5qj9jOB615ZAhTZlSiLZVTHeSQbV21rDpG4Hmdf4pm4rHNui2OT93K1JJTOXNJkCIJINre1aPC7VZbSntJWeMX4WTrytrxoztHaGqEgc1R6Cub/cSSXEjKrMREWEEiY+taLbA2ux9uB5bjZuEAmCkaTFiLa8R560H2htcqUpCiUpUeysCciuY3pPDy0qLohs11vEKXmccC5K5kiSAJncLC1qv7V2YlJdLosU+mogDS9Y5bTPFvZ7KQgEOqKxBJGXKrjqDY3iltvZwccZdN1pKgk5YKUmCpJ43ANZLY+PUtRSmUpTcDid08rRHCeM1oGNoFtALpFrA/3aQOREmN0eVwXITxOGKm73mR4VD0a2Iywla2kBKnCFKI3wbe586s7N2khxqxsLT6e9PwbwGdI3WFdqzjl+NwP3THOhJhPWzlm4SvtpUnlCiO9NdW2U4pSEqP4oudx5iNxFZLp3s7+q0+EyCnIvnCpE+BIrdbAaBw6RM2sfavPw652Ol/izO3caUuIcZ/CtWVyfxAiAAk/pPanwqvtPaYaSVq1i0Xv3UV2ps+HEzYJk8tQR7VmtvtSE2JgEgAandblXfxz9E+jmK+8NrUpktKWVDgVkADOBunQd00bTgRh2EtjjfmSZJjdck0C2CFJS0k/iCM3rA9q1bzOdQKhIAmNxnjWZ/bViuMYTKQOyk8NVawDyEX58qaO23/AFEpUUmYuQYMixvI9aot7TWt55gtBvqldkzZaVJCgoWsZJEcq9x+3Pu6mkdUp0vKCIT+WdVH+0CSe6tfAw/2lul51ppCUhLaTAQBqdbC3+jWSY6POcNY3Eq5AAbzXb1dE8M+tDxCkrA7WU2VIvIM772irS9lMNqBQ3ChoSST4SbHnWMIB0R2WrDYYJWMqzdSZnLwHfxPyFU+k+zxiG0EqUktvBaSkwZSIvyM1oMU5AJNAlY9JAbUdTPn9CunnTNFdkKPVkHUSPSsV0mW0lJSSsqbKitRNyFdoJTutYRW22ZiUjKCQJ/1QVfRVSXy8+tK0glSGwD+KbFU6wN3GrkHGBs/9ZIUbkd968rsDvQbDOqLjxWpxRJUQYHcBwAt4Uqx+au1PpZiQVoBGYnRMxMnedwtJ5TRXB7Qyp1E74HsNwrH9IMUV4xN7JSAB36n2HnVnDPFRVfspi43mJNbt7MgpjtolwmVW4eMfXfXN+ke2lJUgtm2YqjdEix8q1GKxyUFVptHkJN92/yFYLbbcqBkaRbTW3oa52tQaV01W0UJbSeymSSdc3aAtwouvbri8McSeyla1EpBMFw2vYWtIHvWUY6LvYjKWQFSkZiVBIB8dREG1dUw/RhAwJwciVsjtajrAJzDlmFN2qdOK7TxRWokmZNUhT3QQYIgixHAixFMVoak+mfs22cnDbPZkQpxKXFneVLSFR4CE/8AWjOLxtid26qLD0ssxYdWj1SPhFRKRJAOgua3INRPPEwOJqfY2yS4ZUB1esz2lKm4/bEX+hEhrrHB5D51pG1BCQkaDSqiJnFpaQAABGgGlZnais+v5jHmY+dENpPfKgW1Xwnq+/Me4TRfDWc6NbRDmZC2gy4hRSoDeQYkHeDWS+1LFvoxSBKg2WwW4PZmSF6fm08I41rjhyl9S08Z86u9LOjDuOwzYZ6vO2tRPWEgZSL9pIJn8JjfWfgnrnn2edIH28QoZlKQW7oJJSV2KVRuiLmujdGnXFLKlqmQfXlQfYHQpzDJW4/1WcIyNhsqNirMpSyoCVflEaCiux1wYrN3ZrTcJw6XmsquFXtks5EhPChuwnZkUWTNq1neqVPi8KlxJSsfA+BrGdKML91R1mqRYKi8mwBjz4GK2bD00sbhUuoUhYCkqEEHeKanN9ibQ6xTSoiQoRwAIAnnefOt3s3ESnKe4Vy4sHDYptjelxYBvdJhSSd0lJBreMuwT9fWtZ41pZxWCIdKtx0PwNNxLICxxgkeVW0YjrERv+VVHcTmVHL+PnW9YsXMAspEHdUu0ESnMPH501Jg8iKsi4IP0KJMNZHbzwSiBWUwv9V5I3T6CtBto9tTZ3WodsRjIpR3xA85Jqs2ssJits4pGOeaz5j1mVsK3CRCQOcg+NdR2cpakth0yvKM55gX+VGMNhmjCy2gq/UUJzSP7omgm11ZHFRoD6G9Mll7QudoRYARSrK/fqVa1a5y5jsz7ihvAAPd/urv/wAmEtpA1gnvJ3HuoCytJQoXkKJB8Kiff3kzln4xFc7Wolx+LUUkq3gC1lRAk8IPGqbCDA1Jm43DWBVTEOEkDMYO+N1WcMrLIzE6+1ZLR9Hdo9W4UT2TYA6yqxM7vwiuhYLaAWEqtrFtNAa4oh0pVOomIndPzrofRfFpU0EzcEKN51SSf9VqUOe9L2gnHYlI06wkf9u18aEKFj3Uc6arBx2IKbjMB4hCQfWaCTSn0sw9LbZGmRJH+IipGnpCqz/RXaXXYHDr39WEq/cjsH1TVzC4gkODSCD5yK3rI3sYypR4CB3n+B61dee1oZsN+W1fu+AqUOTbnUkmKuQKzm3nB1hA/KI9I96MO4iCT31ldqOEqKprHPwxZaEwd1x/iPjJ8q1Gw1E4dJn8ZkdwEE+YrmnSbabrOE6xowQbyNypB9K6fs9oNttt/wDjaSk98CT6GrikW1SMqjy+PyrKYU5Vxzo9tl/sxvJ9tKz7YhYNHL1RsdiOwsnjWlQrfWL2Q9BvWtw7siK0onUmDI8amSo1CpevdXrbk+VRcv6fuhG1Wbx/TSrxKlJ4cEitRh3gYI0MeRrP/auwkYjCuEahSSf2kKAP+R86IbGxGZCLzYfKsT0irDuVQiqqWw2+4RbrSFxzgBXmRPjXjjnaF9L/AAqrtZzttH+0+9aVahL01ZafvFZrBvknWd9EG8VlBUdQNN/GkAnSGDiF8iP/AFE0OJIWSN1C39plThUvskqJj68qid2wTfnb5eVEsZxuNm4qURQDb20Elx0DURHOAJp/3/qsOlZ/EdBzisfjH1oUSsG9/OtWirIxw4jxpVl8Th15jBIEz53pVz/SZ5T5aWZHZm4r1vEDNETMx5GiW2cHmdy65/eNfPwrPRkcyzcGLelXrotB4kc9PCmZjxqbYmzFPYhLKVZSqQTrEAk28Kk6RbPOFfLOcrIAJI7IveIoxIcI2pRy6z493OtQ8+cKgrSCuUjNwCpI3aCI86GsbPI6pRtmKJndJ0Pia3CsFNikXmbWO4n4UyM2uSqzLUSbqUSSeJNya8yUR2zguoxDiBYA27jcehirjOERGYjdPhrFRbD7LtoD7u4yo3QvMn9qxfwCgf8AKtMSQ4Uj8wj4x6Vz3oEAcSs6Q0uBxkp9q3Gy21LlRP4FDKdecd1WoV2FiikrbVrEjhbX0jyonh3O19fXGs1ihlUVD8SSYP19Xq/s7HheUxBBuOH8HjT+vgxaxzsmBQbHokcqt45wpkmxk/ChD2II7RM92lFqxK7gUrQG3BKVwDfmIrevmOsNc7bxYCgbFQIIBOgHLx17q2+MxXZKhoqI9TTxAPjnJMcKGqc7Y+jTsS/BMa0Kff7ad94tzrNpxqsK5WiweM0rG4N+bAyRRtlRyo4n4VuUNLiMRlSVcbDvNSYRyw7qA4rFyW0cBmPjYfGieHdgVFjftmfHV4YaKK1keASD7ihnRbGEFAJ3gfKhv2wbSz4ltA0aTHisyr0y1d6GMB1taoIyRHEkQfmKx9aalSrnfJ+NqAba2gVPnKRlbTl5Tqo+ftWhOAV1KnDqNBvAOpNB2mUJSTlFr3vbfTlFpbAx61OAbjE9+/wrQHaQ6yBFzfz+V6zfRZgJbU4d1h3qMCreBcyPEqv9RTxFCOkjYL7pVYJMRv8AozNB1qBWixtoO7XStd0rwGZbak/nF+8W9ooGjCf/AGGx+VJPjx9qLO1pvSPGlKmEfpBUr/sR8BT9urScIr9RgJ4yf4qPauHLi8x3/O1McPYUk/lSYneSI9B71tkHOPFrbh7ClVZrDWGleVnT+Tunh6vFIUkXABNu+sXiWZcEwAo6+NzW/wCmqOsxCUc0pPjp40B6T4JDamEIFwlZUd5mPQQaL61PHnRbFIG1UKT+BalAbvxpMetvGo8Kfvm1CVCQpxRj+1AOXw7IoJhGlrxDaUTnK0hMazIgj3mt/wBAtkpTjcYrXqlFtB/cpRJ74SB4mtTwVS6X4lTIabSkFSllX+EQI4X9K1vRrGKfwzLi0hKjIIGnZUUz4xNZ/wC0rCynD5f+QulKT+4fMCtoxhQ2hDaR2UAAeAimBzTp0nNjFQIACR6Uew+wh20agIIH+Nqh6dYUB5tYH4hf/qf5rUYQycw0UmfSj6WG6E7PJUtcwQQjzMn2roWyCEqcQLiRHkTWZ6FNSt2IsoH3rUYBkJedi1knz/1WZ8KfEsoMg+9xwql92Dba8mawsSRxmyR7nhV17EZHDJspEgSBdJvziCL1n9qbbKVxEgjtcYjd8K5c7lb4zYL48ZkoP6kA+YoEluEqmwzAT3gR8+QIo3hlkoZGug8jHwquloqgJEjrFz4LN/et+sxGnYYSnrSok6eBIkeg8qP4FhSmeSRrwqptR8JDbe9RJA5DfRtjs4T9w/mtTqisbtROQFatBqfHWhRUJk6T7UX22sqKW0CSsxyHGeXzoUnDAFKColS4uRaSJ8OFZ5f4YmwWJSl0G+o9SB8a2GzTKxOke9/lWNewRbWCbKjS0EagxxrZ7MEQo2AufC5p4UV44uX1nnHlaiTuLCEydw+jHAVkMTtk55Sm6iTfnxiiqiVuGRGVIGbcreod0ki/Cjf6OMb012dcrzSlQLgvMkmSSeEcLX5VqOguG6vCpJBBcv50K6SOS11e91zIgHUaFShyjXwrW4NoIQhA/KhJjuIFH/P7TyTbOxIzLQqZIM66RHlQZ7Dw0ueEUcS1C1HimqeKZlChxvXZhQ2Q0Qwkf3yfhUuKw8kmrWBZ/pcp+dPcbqnipq0kqbBuAgx3kG/tQXANS+Z0AIrSOwC2YmQKHJYCXlxoBVQgRhxa1A9vMaRxPqfkK08WvQ/FYYOFU8DFVTJJZtpSo2MBFr0q5a2F7XZDj3XIiEFEniUkms305KlY4QRBbEDgLzPM1qWYabUkAqCjJn0Fc3x2Jc+8Fa0nPmsL9yQOURW6zBPou4G9oMk7knwJSoTWy6COgrxq/wBeIMdwmKxf3J1OLbUUhFrE2FkmfG5Mcq1nRNpDbKw07nN1EXiY1EjlRqQ9MHVLx+Eby2SpKxacxz/AJ9a3BVNcYG33FvtvSS4iAgcxaB3/ABrsbaiQLX30yrALpY2FdWIuJPtVvBvEM5zqE+1WcfhCuJ3cqcnBnJlAN6UD9EAEqWI/Fee7d61omR/Wc4ZEecqqpgMAUGTYVZwmInEOIFxk17rj5UbikM2u6lAQSkKJVlE8wfcgWoYVoUQpQClTwhP4gCfCR3+NW+krZLaYEkLCrf23od1J6xO4du3/AHbVNZ5SUy4ufeR1gSnQOJ775beYVUuwVqLmIQR2UurHOQoyPfzqrtJlLKyrMAoulV/0gyPc1oMKwkKcWgghxef/ADSDHnNE9IftnBE4lhcdkIWCeBGnnm9K0W0j2Ep3BI+XwoRtBZGW4uQJNEtsG06dke5+VanoYvpK+W+rWjXONeVz6gVO80QpLwEJK8pHAntfE+VQbZwxcxGHbMZCB5knNPL8PrRbGtdVhFgg9lxPgUiD8qx9p+ItqJ7bZIsoQDHCaMvOZcMtW8pIH/a1AVPKUglQs2ZQf1JUmx/y961LDIUyEkGCAe6MtbZY7oijOtS1jNlHqZM+nrS6GbRJU40rNBUSkndxHpNX+iCAhnEKP4etV5JAt71S6EYYlx1ZIgEgcb3B8qzxnjVVOljSkLZcQBmCVpSTuKlIkjdMT51q+jTjq2v6o7QBSFcRaJrN/aCIbajULJ9P9Vsej7OTDtA65QT3m5p+4v8AVsuALE8I86a43ak8ZUOVWHLgxXQKWzmyE8o+NOxLYgzVxCcsDlUWNalNqliqoZUoO7TxqNCZUtXE09pkkQbVKyoCRUEC2ptUCmoq0VGeVRuQd9IDlJHClUq0CdaVWtOZNsPGxK9OM1MnZi1ZSQSRoSJI7po+XJ96sNYqDb6nw0riWTe++Zx2JToBCNwi8iZ30Q2bhnGxCERxEH3mtB1iVGdwvMG1SnFAHSCeH13VagDCbEQlfWBhAcmR38QCYBmjjS3N4MVY+9yOEd3xpDEnjv5afOpYenNwqVsqnQ1GnF3ufSnpxxgb/KnUkW2VpUhQOVQIMcCI1oNs/BrStZQ6lzKctpzHv3UYbxRP1/NPTiL238qvUrrZdVqKuvYIQJ7IJBngNTfdpXhxSkgnhf6vQ1zbS8iy4AUBJJhO4CbUioemaMymiiFBUJCgQb757redS9HXMQ5KnGy2gABCVCCdBJG6w9aHf/LJexbCUxkReLCNb92laZrFki9YndtavgbtXE/1EIBkiSYixlNvIk+VO6Y4xxsoAsmCO8iBWb6PBxzHOIUFdnMTmB3FKMw3QQAfGiHS/a6XFrw6jlW3iMpm0JgEHuIIP+qrerVJ2jZcdxK2XUNGESnNIykpVEXv6b61OIwvWYZ5LhBUqVQNyhcRVDZuLaWpaGIyNBKez+GSVEgHfaPOosSlRVMkQdx8KUoYVpSMI2DcOKB1J/THcJ+PGthhgoNpEzeZ5cPQVmEJIwrKdyUA66HMR7Ub2njOrYIGob9SmT43q0YG9HITgFqWJCluSOOYxTuhrNnB+2P8b1DsdwO4DIBcLCY7yPaZ8KO7NwJbVMiI0juArXEVlPtAWmUITcpJzACYJggVusC0erRIjsJt4CuY7bwuITinCpsuhThUgpk2JkJNuFq6RsJDqWh1ypWb5REIEDsDjHHiaJeytKw83pwaipesFIOCtootUShUuccaYpYqSKKiWBUi3gN9QuOjiPSrRiNQqBYp5eqB52rViEilSK5/3Sq1MlB0kd+p96nYHPxjx4UFaxR10BuAeP7hM1YZxEmVKPcCI05C/vXM4MpYOlpmw3d8WpyGrSZtqZoeh6BIXnPIADz9Kcw4pIuCZ4xb1oQkyAfzC+kGfWrIaHePfyFDPvCo7Oo119SRFPaeVw8jOvcONKEQ1r9cKQQDe318aqBSjpuI5jhw4Ul5p3Ge6oryG0+NSIUm1UAVzceRPsQJp6iRwtrAmpCQWkHnwrx3EJCTMRvnS9qGls3PC8WMdwIpy25TcBU6zbdwj5U6GdX0OYDiih1zJ/4QtIkb0hQGYJ3Rw31sWymB2SBA/wBUGb2QznCw2A4BZSdRvF550Vw6wLRPlb1qK/ssFxcaJBBt7H38KEdMejOHxLxW6hQWAAFpVlJG6dx4XE61FtPDqdyhClIE3+gbeNR7SxP3fDytROWwMzO/fyFW9DBXY+zmWGg20jKkbhvO9ROpJ41YfYTlNrway7vShCW5EgkTp5UG2d9ojiHP6jeZHGIUOFt96P0cbrE4KGEWuIT60RxODSokKBuB7Ch2w9rDHwoBSUJVJkQCYiJ38fKjOOnMRpFgeI3HyrXwKjWzkISkJk5fwknS0brTBN+Zr3DtqGsxT0OAWKqf94H6h4kVTpGpABmL1It61VV4hIM5h4fUU04gbj7Vak/XcTVd7EKOio7gI86hU4CdajdQcxkmPEeVpq0rgxh/UKYrGHiOFDnXIMHeLGD5aRFMSpU2jLG+15nhRoEFYru86hde32jjz4VTWrtRI5pHxFxH8UxYF+zfkAD3iN9BWjiVC0C3D5mq2J2iEnTS5uPLW5qm8VaKKgNypQPET9XpjrnHtRuiVHdMAfUGkJF7RcmxEbpSufQgUqGqYEnsrHcpEeprypBuUaFU+Fh3VJ2R47+ye8id3OqDbpGnHXXuqwl3NAnlv/0KCto3HtRvkjz17ovVhtaf1eFgf8uHrVRxwj8sC95O7+ee4cbTocEJiTzvM2ixj2oCy25BMRyzSTe/iKnRaSBO85SYFuH5p7qooVOskfuVfiQMsR3Vb7KDAJUeIzqTG4kTY/zUllonQCN+kfHvvUgVebenjfXSartr1BAItwE8TB9pPdU6RbdOkGSPCkmh05oINogGL803n086cFLmI7oAi3eb7qelZIJFiN0cz2o32/mn9aBqqNNRB7wTY67tKkalKyBoZm8x7fOvXSQkElCQPxSo34QZ+pp63UiNSTpA3jfx87VGy+V6oWnhmTBjedSP96VJIppc6a7513WM161njSOHDhv1r1StQDB0MFI05RHDUb6eFAQdJuOflUkaMw750nWe8+3Cq2PwqlwCAoA3CgCN/wDdqKIKIIuRPdbjBsK8Wd5AI7r/ABMVILVs1owVMgiRHwgTcVHi9nMAFRw0qtYRM8jmF/GjB7X6hbcbfWnpTka/mBjl5XEeFqkzGK2I6VAtS22gdlGZVr5iSNZm+laTYeOzICXCoFNpVMHuJvE0oCVBQgWvJtutJV36ipC6rKOyDAk9qfCYqSR9wH8KgTwmoy5xFxc9q3nqb1HmH6Jm9jf4VCp24ASpQ01980E7/KkJ2ngriOW7vt7imPYhGbJmIPCdfH6NNSIvZU/qMHhppupOIzmZJI3aCY7tfnUkqniIiddTv4yPOkpWlyJ4GDN+EW7xxpi2xvB5zpp9G1RK0Osa8+MwLGLa1YUqsUDEqFt2YX+uRFeyqYzRHEfE1VCjAmSRv7M8twEd1REpBsPKdBaI4elQXFmDmvIt4eAqq+sAEAC5M8L+hqsHTBmZG4p05CePGo04kBMlIE6annqLQBbQD1qSyvF/qSbcNOfKoXXoSYHmefKTP8VXcdSN87gFRMzaJv51A09mBBlKgOKRykwQfC4HshdbeMC48ZmlQpSrnMTM37f+/evKUFoUTmkzep0qMovqgzzsaVKs0pGvx95E871YxZ7Q5KAH+SRHkT5mlSrJEGB2ljdPzpxSCgSJ7Q1rylTAvLSBEADupce6lSqSo1/yEbr23bt1PxKAp1AIBGUGCJEg2McaVKop2XDnIk/m38FQKturMJudRv768pVJMtIEkCDGu/TjUGBWYVc2UQOXaNqVKhJX1HKkyZk336KqNpwkIkm5VN+ZpUqfqWR/yKHP4Jq8EABJAEkwTGtzrXtKlKRSIFqa2YzR9WrylUFIqPVrMmRmg79Bvp2GcJS1JJlN5Ova317SoiOxqiAIMXOlWGk28BSpUpE6NfrearNLPZudTv5ClSpRmLEpve6RfmoSKjaFyNwIjl3UqVSVnzoO/wCNRBwwq5/Fx5UqVAVsCP8Ak8P/AFqrjEw9Iscmo/bSpUqqCHCQLnTjSpUqS//Z">
          <a:extLst>
            <a:ext uri="{FF2B5EF4-FFF2-40B4-BE49-F238E27FC236}">
              <a16:creationId xmlns:a16="http://schemas.microsoft.com/office/drawing/2014/main" id="{CDF9D2AC-C06F-4DEF-A58F-9A7A4712FC92}"/>
            </a:ext>
          </a:extLst>
        </xdr:cNvPr>
        <xdr:cNvSpPr>
          <a:spLocks noChangeAspect="1" noChangeArrowheads="1"/>
        </xdr:cNvSpPr>
      </xdr:nvSpPr>
      <xdr:spPr bwMode="auto">
        <a:xfrm>
          <a:off x="10675620" y="12999720"/>
          <a:ext cx="295275" cy="908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437</xdr:row>
      <xdr:rowOff>0</xdr:rowOff>
    </xdr:from>
    <xdr:to>
      <xdr:col>5</xdr:col>
      <xdr:colOff>295275</xdr:colOff>
      <xdr:row>441</xdr:row>
      <xdr:rowOff>177165</xdr:rowOff>
    </xdr:to>
    <xdr:sp macro="" textlink="">
      <xdr:nvSpPr>
        <xdr:cNvPr id="5" name="AutoShape 1024" descr="data:image/jpeg;base64,/9j/4AAQSkZJRgABAQAAAQABAAD/2wCEAAkGBxQTEhUUExQWFhUXGR4aGBgYFxgcGBwdHBocFxoYHBccHSggHBolHBwcITEhJSkrLi4uGh8zODMsNygtLiwBCgoKDg0OGhAQGiwkHCQsLCwsLCwsLCwsLCwsLCwsLCwsLCwsLCwsLCwsLCwsLCwsLCwsLCwsLCwsLCwsLCwsLP/AABEIAMIBAwMBIgACEQEDEQH/xAAcAAABBQEBAQAAAAAAAAAAAAAFAAIDBAYHAQj/xAA9EAABAwIDBAgDBwQCAgMAAAABAgMRACEEEjEFQVFhBhMicYGRobHB0fAHFDJCUnLhI2KS8TOCU7IVJEP/xAAYAQEBAQEBAAAAAAAAAAAAAAABAAIDBP/EAB8RAQEBAAMBAQADAQAAAAAAAAABEQIhMUESMlFhA//aAAwDAQACEQMRAD8A3DTapJOm7uqfLSRTxSy8SipQmvAKeKCUUste17UjcteAU+lUXkV6E16BTkipG5aWSpIr2KkjyU1SamNMUKkiKaruoq3lqNaagoLaqFxuiOSmYlu1QwIcaqEsURS3Jr19mKgFPM2qo4zRhaKquNVAOUxVTE4UGjIRVTEN2NYwMzicPrQ1SbFMxOlH8Si1C8UgATXOtSspjWyCU86iZwwKCeFXdoK7VQtN5ha1BD1G814y1BmpMQ3ekyDWkdi/w2vUSBmSPanBzUU9MJA51BXU0AYilVha70qk+jkpp4TXqRTwK7l4E04Jr0U+gmhNehNOFe0E3LSCKGq242nFfdXCEuKSFtzosXBAP6gQbcCOdX8RikoQpajCUAlR4QJPpUkwRTkooD0G6Rff8Il/LkJUpJGolJifEQeU1oQakblpFNPrw1Iwppqk0BwPSH7w5jMMn+nicOSADoQbtrHLSR86v7L2y26hBPYWQMyFGClW9J7jVqXgmmKRVkJi505UFa6QMrxjmDBh1tKVQY7QIkhPNIyk/u5GpL+SmPN2qwazvSPpU1hHsMy5dT6osfwpPZCzyzkCOEndUhNLN6c81VnJXi00gOLFRuYaiJRvBjnVLCbUbfeLaVJWsWJQrSIklIMHXfNFoxTW1FqoYtut0nBiLpCt0nX67qB7dZQlEJSAqdd8cOVGi8emFxTfaoTjk1o8bh99ZVvGhS3GlEBaFG3FOoI8D6VmxmBT7Ikkjwqvs7DBSVEGIqbbLgSnNIgc/SvNgvSxmMAmjGviq3hZtvn0pi2QJ40QaR2jG+q7yAkxqaz9Z0HW3cmKSl6Crca91DkmTFLSRbgmlTgilQH0oFU4qgSdKwe09o4pvG/dmCFIcTnP6mhMEToAToe/lUnSLZuNOFeQ0tPbBBAKiYIuEk3zc/Su7WtZs3bDT7QeaUFNme1+0kH1Brzo/tpvFsIfb/CubHUQSCDztQXots1OEwbLIV1iYKisCASolRgbhePCud4HbD+AWvB4YdcFOqUkoBKkgRIA/VGs2o0u4g1DhsUFlUaJMTOp31y7ZnSrGFbiFgrabIS4uACif1CJCeKhYam1dMwGHDbYSL7yeJNyatLmf25on7qtIUFpUoBQsALK11mQDNc2G0XglYGIe/qSHBnUQoEQcwJva1dK+2JXWBKQY6oZrbyYHtXLWGJFZtxR2b7IdtsNYRtha8jhWuEn85nNIP7SK6StCbLSdLG9o+dcl+z1tv7ogpAKkrUFTchVvK0V0RnaaWx2rcR8a3JsGiWJxKUAZiBJgTvPCgj+3Sy4kLEoXYGQIUNxncR8aZ0qUHWYQrtSFoI3FJn+KzG3McprCuPukkkdlJtJ0Agbp86KdB+lm1UK2gXMMlQxKWVZykiMoEjPf8WgEcU1otgdMmELbwhaW8tSZW4ACkGLzO7+KxvQPZD6VYh/EtOJU7lSkuIUCrMrOqAbxZPpW9wvRNRUFhQaF7mDI4Rw51nQ1uCW0UkNjqybx+X5CuPbdbfG1G8aEZVtuBD6YIjKCkLv/wDm41+bSQRXUcNsghPZelXdAnumfWg7hUVlrFZStCgWgFAlaI7K1bwAvPAPAVWy+LwRY6RSQCw4Ex+NUSf+syAeYnS28YnpZsF3H7Tw7iRlbTlClTYJSrOSZ33I74rZOIgEnQX+jXuB2jh8QhxLKgpaRC0i8EglMxvkaVcpcUutC9YFUacDNLqTExauf9BOkAxCEkqhZAIFwecRqeXfXQWsWAQm5nfEgUceetWMf0l2ihbwwhUQlSe3lJkEnsyeGtvOgOw+imIaaeWHC0+pwBJRoENrNo0IXcnlHCtXtvCN/fitCe0lgJVH9yyUgDQnWSeXGpnNovImyYAGVNyZGpUqQDPCB8qe6zRHE7TUxhluKGZQEpExJjTuqih5S1S+EqSQAnKCDdIM30OaYHCoXnxiAFLEpGqfQp75HkoVNKXVKWkhSNQQbcIt7VqXRYic2Y2qSHJSNREK8TpWV6T9AcMtGJxK3FJcbb7IBA7Q0zcTui2tbIsozwqUyqSQkwpQuElWlhBindI9mocYWgkIzApk7zqnxCoI8eNXKdKSPnbaezGwoBslQBuJPa4xOhitB9wKWyEbx2R7CqW1dmqNzMEkA7pAuJ41dZ6QJCUZm5ywFQYkcq58e2+ag3ttDZByqzg3BixHfW1xXRQYxLb+BIAdEltw5ck6kEjSd27dNZTo50YXtHFryjKiczijokHQc1EV21rApaS2kKu2gJzKiVQIzHdmNak1jI53ifsvebQT1zS1DUSRY75IrBPlsBaEpEIWEhcXWqFZzP6bCButvJrv33QkyFGD+IEyDz5GuafaJsJKHUZRCSmQALSdTI1PPhFV44MYA0qWIdCVFITMGJpVkt070oUzjsStDWdOdCFrtIIBFuV9K32HxxWyXGzeLDnwrMbW6PowiXAO0t1anD4qTlE8pNaTo632NLG/jXbiL6g2Ziy40M4SlyTnSnQKmSB4n151jcJj07Mdd6xHWF1wlTqRcHKF5DviSqK6PgcCzhS472lKWSo5iDeAOyItoBXOdsILnWqKZKngoDiSP4PnWbWsaHouhSVOvJHadTnVwzG+XwFq0mFxyvu6VLSEry3Qm4Bv2R3VR6M5AkJt2r+f+qj2E4FLxgcT2UPkIJOnZSVQeGYm1PijM9M8CfumJcUkKXkkqJMIkgAW1WZ03VzDBvNgiTAi/LWa6R9qHSpCsOvDND8RSCdAADmgDnFclSu4rPKGdN19nOIczuNN3C1Awd0aGe63gK0vTph5IbBRCCoHODYEcf5qj9jOB615ZAhTZlSiLZVTHeSQbV21rDpG4Hmdf4pm4rHNui2OT93K1JJTOXNJkCIJINre1aPC7VZbSntJWeMX4WTrytrxoztHaGqEgc1R6Cub/cSSXEjKrMREWEEiY+taLbA2ux9uB5bjZuEAmCkaTFiLa8R560H2htcqUpCiUpUeysCciuY3pPDy0qLohs11vEKXmccC5K5kiSAJncLC1qv7V2YlJdLosU+mogDS9Y5bTPFvZ7KQgEOqKxBJGXKrjqDY3iltvZwccZdN1pKgk5YKUmCpJ43ANZLY+PUtRSmUpTcDid08rRHCeM1oGNoFtALpFrA/3aQOREmN0eVwXITxOGKm73mR4VD0a2Iywla2kBKnCFKI3wbe586s7N2khxqxsLT6e9PwbwGdI3WFdqzjl+NwP3THOhJhPWzlm4SvtpUnlCiO9NdW2U4pSEqP4oudx5iNxFZLp3s7+q0+EyCnIvnCpE+BIrdbAaBw6RM2sfavPw652Ol/izO3caUuIcZ/CtWVyfxAiAAk/pPanwqvtPaYaSVq1i0Xv3UV2ps+HEzYJk8tQR7VmtvtSE2JgEgAandblXfxz9E+jmK+8NrUpktKWVDgVkADOBunQd00bTgRh2EtjjfmSZJjdck0C2CFJS0k/iCM3rA9q1bzOdQKhIAmNxnjWZ/bViuMYTKQOyk8NVawDyEX58qaO23/AFEpUUmYuQYMixvI9aot7TWt55gtBvqldkzZaVJCgoWsZJEcq9x+3Pu6mkdUp0vKCIT+WdVH+0CSe6tfAw/2lul51ppCUhLaTAQBqdbC3+jWSY6POcNY3Eq5AAbzXb1dE8M+tDxCkrA7WU2VIvIM772irS9lMNqBQ3ChoSST4SbHnWMIB0R2WrDYYJWMqzdSZnLwHfxPyFU+k+zxiG0EqUktvBaSkwZSIvyM1oMU5AJNAlY9JAbUdTPn9CunnTNFdkKPVkHUSPSsV0mW0lJSSsqbKitRNyFdoJTutYRW22ZiUjKCQJ/1QVfRVSXy8+tK0glSGwD+KbFU6wN3GrkHGBs/9ZIUbkd968rsDvQbDOqLjxWpxRJUQYHcBwAt4Uqx+au1PpZiQVoBGYnRMxMnedwtJ5TRXB7Qyp1E74HsNwrH9IMUV4xN7JSAB36n2HnVnDPFRVfspi43mJNbt7MgpjtolwmVW4eMfXfXN+ke2lJUgtm2YqjdEix8q1GKxyUFVptHkJN92/yFYLbbcqBkaRbTW3oa52tQaV01W0UJbSeymSSdc3aAtwouvbri8McSeyla1EpBMFw2vYWtIHvWUY6LvYjKWQFSkZiVBIB8dREG1dUw/RhAwJwciVsjtajrAJzDlmFN2qdOK7TxRWokmZNUhT3QQYIgixHAixFMVoak+mfs22cnDbPZkQpxKXFneVLSFR4CE/8AWjOLxtid26qLD0ssxYdWj1SPhFRKRJAOgua3INRPPEwOJqfY2yS4ZUB1esz2lKm4/bEX+hEhrrHB5D51pG1BCQkaDSqiJnFpaQAABGgGlZnais+v5jHmY+dENpPfKgW1Xwnq+/Me4TRfDWc6NbRDmZC2gy4hRSoDeQYkHeDWS+1LFvoxSBKg2WwW4PZmSF6fm08I41rjhyl9S08Z86u9LOjDuOwzYZ6vO2tRPWEgZSL9pIJn8JjfWfgnrnn2edIH28QoZlKQW7oJJSV2KVRuiLmujdGnXFLKlqmQfXlQfYHQpzDJW4/1WcIyNhsqNirMpSyoCVflEaCiux1wYrN3ZrTcJw6XmsquFXtks5EhPChuwnZkUWTNq1neqVPi8KlxJSsfA+BrGdKML91R1mqRYKi8mwBjz4GK2bD00sbhUuoUhYCkqEEHeKanN9ibQ6xTSoiQoRwAIAnnefOt3s3ESnKe4Vy4sHDYptjelxYBvdJhSSd0lJBreMuwT9fWtZ41pZxWCIdKtx0PwNNxLICxxgkeVW0YjrERv+VVHcTmVHL+PnW9YsXMAspEHdUu0ESnMPH501Jg8iKsi4IP0KJMNZHbzwSiBWUwv9V5I3T6CtBto9tTZ3WodsRjIpR3xA85Jqs2ssJits4pGOeaz5j1mVsK3CRCQOcg+NdR2cpakth0yvKM55gX+VGMNhmjCy2gq/UUJzSP7omgm11ZHFRoD6G9Mll7QudoRYARSrK/fqVa1a5y5jsz7ihvAAPd/urv/wAmEtpA1gnvJ3HuoCytJQoXkKJB8Kiff3kzln4xFc7Wolx+LUUkq3gC1lRAk8IPGqbCDA1Jm43DWBVTEOEkDMYO+N1WcMrLIzE6+1ZLR9Hdo9W4UT2TYA6yqxM7vwiuhYLaAWEqtrFtNAa4oh0pVOomIndPzrofRfFpU0EzcEKN51SSf9VqUOe9L2gnHYlI06wkf9u18aEKFj3Uc6arBx2IKbjMB4hCQfWaCTSn0sw9LbZGmRJH+IipGnpCqz/RXaXXYHDr39WEq/cjsH1TVzC4gkODSCD5yK3rI3sYypR4CB3n+B61dee1oZsN+W1fu+AqUOTbnUkmKuQKzm3nB1hA/KI9I96MO4iCT31ldqOEqKprHPwxZaEwd1x/iPjJ8q1Gw1E4dJn8ZkdwEE+YrmnSbabrOE6xowQbyNypB9K6fs9oNttt/wDjaSk98CT6GrikW1SMqjy+PyrKYU5Vxzo9tl/sxvJ9tKz7YhYNHL1RsdiOwsnjWlQrfWL2Q9BvWtw7siK0onUmDI8amSo1CpevdXrbk+VRcv6fuhG1Wbx/TSrxKlJ4cEitRh3gYI0MeRrP/auwkYjCuEahSSf2kKAP+R86IbGxGZCLzYfKsT0irDuVQiqqWw2+4RbrSFxzgBXmRPjXjjnaF9L/AAqrtZzttH+0+9aVahL01ZafvFZrBvknWd9EG8VlBUdQNN/GkAnSGDiF8iP/AFE0OJIWSN1C39plThUvskqJj68qid2wTfnb5eVEsZxuNm4qURQDb20Elx0DURHOAJp/3/qsOlZ/EdBzisfjH1oUSsG9/OtWirIxw4jxpVl8Th15jBIEz53pVz/SZ5T5aWZHZm4r1vEDNETMx5GiW2cHmdy65/eNfPwrPRkcyzcGLelXrotB4kc9PCmZjxqbYmzFPYhLKVZSqQTrEAk28Kk6RbPOFfLOcrIAJI7IveIoxIcI2pRy6z493OtQ8+cKgrSCuUjNwCpI3aCI86GsbPI6pRtmKJndJ0Pia3CsFNikXmbWO4n4UyM2uSqzLUSbqUSSeJNya8yUR2zguoxDiBYA27jcehirjOERGYjdPhrFRbD7LtoD7u4yo3QvMn9qxfwCgf8AKtMSQ4Uj8wj4x6Vz3oEAcSs6Q0uBxkp9q3Gy21LlRP4FDKdecd1WoV2FiikrbVrEjhbX0jyonh3O19fXGs1ihlUVD8SSYP19Xq/s7HheUxBBuOH8HjT+vgxaxzsmBQbHokcqt45wpkmxk/ChD2II7RM92lFqxK7gUrQG3BKVwDfmIrevmOsNc7bxYCgbFQIIBOgHLx17q2+MxXZKhoqI9TTxAPjnJMcKGqc7Y+jTsS/BMa0Kff7ad94tzrNpxqsK5WiweM0rG4N+bAyRRtlRyo4n4VuUNLiMRlSVcbDvNSYRyw7qA4rFyW0cBmPjYfGieHdgVFjftmfHV4YaKK1keASD7ihnRbGEFAJ3gfKhv2wbSz4ltA0aTHisyr0y1d6GMB1taoIyRHEkQfmKx9aalSrnfJ+NqAba2gVPnKRlbTl5Tqo+ftWhOAV1KnDqNBvAOpNB2mUJSTlFr3vbfTlFpbAx61OAbjE9+/wrQHaQ6yBFzfz+V6zfRZgJbU4d1h3qMCreBcyPEqv9RTxFCOkjYL7pVYJMRv8AozNB1qBWixtoO7XStd0rwGZbak/nF+8W9ooGjCf/AGGx+VJPjx9qLO1pvSPGlKmEfpBUr/sR8BT9urScIr9RgJ4yf4qPauHLi8x3/O1McPYUk/lSYneSI9B71tkHOPFrbh7ClVZrDWGleVnT+Tunh6vFIUkXABNu+sXiWZcEwAo6+NzW/wCmqOsxCUc0pPjp40B6T4JDamEIFwlZUd5mPQQaL61PHnRbFIG1UKT+BalAbvxpMetvGo8Kfvm1CVCQpxRj+1AOXw7IoJhGlrxDaUTnK0hMazIgj3mt/wBAtkpTjcYrXqlFtB/cpRJ74SB4mtTwVS6X4lTIabSkFSllX+EQI4X9K1vRrGKfwzLi0hKjIIGnZUUz4xNZ/wC0rCynD5f+QulKT+4fMCtoxhQ2hDaR2UAAeAimBzTp0nNjFQIACR6Uew+wh20agIIH+Nqh6dYUB5tYH4hf/qf5rUYQycw0UmfSj6WG6E7PJUtcwQQjzMn2roWyCEqcQLiRHkTWZ6FNSt2IsoH3rUYBkJedi1knz/1WZ8KfEsoMg+9xwql92Dba8mawsSRxmyR7nhV17EZHDJspEgSBdJvziCL1n9qbbKVxEgjtcYjd8K5c7lb4zYL48ZkoP6kA+YoEluEqmwzAT3gR8+QIo3hlkoZGug8jHwquloqgJEjrFz4LN/et+sxGnYYSnrSok6eBIkeg8qP4FhSmeSRrwqptR8JDbe9RJA5DfRtjs4T9w/mtTqisbtROQFatBqfHWhRUJk6T7UX22sqKW0CSsxyHGeXzoUnDAFKColS4uRaSJ8OFZ5f4YmwWJSl0G+o9SB8a2GzTKxOke9/lWNewRbWCbKjS0EagxxrZ7MEQo2AufC5p4UV44uX1nnHlaiTuLCEydw+jHAVkMTtk55Sm6iTfnxiiqiVuGRGVIGbcreod0ki/Cjf6OMb012dcrzSlQLgvMkmSSeEcLX5VqOguG6vCpJBBcv50K6SOS11e91zIgHUaFShyjXwrW4NoIQhA/KhJjuIFH/P7TyTbOxIzLQqZIM66RHlQZ7Dw0ueEUcS1C1HimqeKZlChxvXZhQ2Q0Qwkf3yfhUuKw8kmrWBZ/pcp+dPcbqnipq0kqbBuAgx3kG/tQXANS+Z0AIrSOwC2YmQKHJYCXlxoBVQgRhxa1A9vMaRxPqfkK08WvQ/FYYOFU8DFVTJJZtpSo2MBFr0q5a2F7XZDj3XIiEFEniUkms305KlY4QRBbEDgLzPM1qWYabUkAqCjJn0Fc3x2Jc+8Fa0nPmsL9yQOURW6zBPou4G9oMk7knwJSoTWy6COgrxq/wBeIMdwmKxf3J1OLbUUhFrE2FkmfG5Mcq1nRNpDbKw07nN1EXiY1EjlRqQ9MHVLx+Eby2SpKxacxz/AJ9a3BVNcYG33FvtvSS4iAgcxaB3/ABrsbaiQLX30yrALpY2FdWIuJPtVvBvEM5zqE+1WcfhCuJ3cqcnBnJlAN6UD9EAEqWI/Fee7d61omR/Wc4ZEecqqpgMAUGTYVZwmInEOIFxk17rj5UbikM2u6lAQSkKJVlE8wfcgWoYVoUQpQClTwhP4gCfCR3+NW+krZLaYEkLCrf23od1J6xO4du3/AHbVNZ5SUy4ufeR1gSnQOJ775beYVUuwVqLmIQR2UurHOQoyPfzqrtJlLKyrMAoulV/0gyPc1oMKwkKcWgghxef/ADSDHnNE9IftnBE4lhcdkIWCeBGnnm9K0W0j2Ep3BI+XwoRtBZGW4uQJNEtsG06dke5+VanoYvpK+W+rWjXONeVz6gVO80QpLwEJK8pHAntfE+VQbZwxcxGHbMZCB5knNPL8PrRbGtdVhFgg9lxPgUiD8qx9p+ItqJ7bZIsoQDHCaMvOZcMtW8pIH/a1AVPKUglQs2ZQf1JUmx/y961LDIUyEkGCAe6MtbZY7oijOtS1jNlHqZM+nrS6GbRJU40rNBUSkndxHpNX+iCAhnEKP4etV5JAt71S6EYYlx1ZIgEgcb3B8qzxnjVVOljSkLZcQBmCVpSTuKlIkjdMT51q+jTjq2v6o7QBSFcRaJrN/aCIbajULJ9P9Vsej7OTDtA65QT3m5p+4v8AVsuALE8I86a43ak8ZUOVWHLgxXQKWzmyE8o+NOxLYgzVxCcsDlUWNalNqliqoZUoO7TxqNCZUtXE09pkkQbVKyoCRUEC2ptUCmoq0VGeVRuQd9IDlJHClUq0CdaVWtOZNsPGxK9OM1MnZi1ZSQSRoSJI7po+XJ96sNYqDb6nw0riWTe++Zx2JToBCNwi8iZ30Q2bhnGxCERxEH3mtB1iVGdwvMG1SnFAHSCeH13VagDCbEQlfWBhAcmR38QCYBmjjS3N4MVY+9yOEd3xpDEnjv5afOpYenNwqVsqnQ1GnF3ufSnpxxgb/KnUkW2VpUhQOVQIMcCI1oNs/BrStZQ6lzKctpzHv3UYbxRP1/NPTiL238qvUrrZdVqKuvYIQJ7IJBngNTfdpXhxSkgnhf6vQ1zbS8iy4AUBJJhO4CbUioemaMymiiFBUJCgQb757redS9HXMQ5KnGy2gABCVCCdBJG6w9aHf/LJexbCUxkReLCNb92laZrFki9YndtavgbtXE/1EIBkiSYixlNvIk+VO6Y4xxsoAsmCO8iBWb6PBxzHOIUFdnMTmB3FKMw3QQAfGiHS/a6XFrw6jlW3iMpm0JgEHuIIP+qrerVJ2jZcdxK2XUNGESnNIykpVEXv6b61OIwvWYZ5LhBUqVQNyhcRVDZuLaWpaGIyNBKez+GSVEgHfaPOosSlRVMkQdx8KUoYVpSMI2DcOKB1J/THcJ+PGthhgoNpEzeZ5cPQVmEJIwrKdyUA66HMR7Ub2njOrYIGob9SmT43q0YG9HITgFqWJCluSOOYxTuhrNnB+2P8b1DsdwO4DIBcLCY7yPaZ8KO7NwJbVMiI0juArXEVlPtAWmUITcpJzACYJggVusC0erRIjsJt4CuY7bwuITinCpsuhThUgpk2JkJNuFq6RsJDqWh1ypWb5REIEDsDjHHiaJeytKw83pwaipesFIOCtootUShUuccaYpYqSKKiWBUi3gN9QuOjiPSrRiNQqBYp5eqB52rViEilSK5/3Sq1MlB0kd+p96nYHPxjx4UFaxR10BuAeP7hM1YZxEmVKPcCI05C/vXM4MpYOlpmw3d8WpyGrSZtqZoeh6BIXnPIADz9Kcw4pIuCZ4xb1oQkyAfzC+kGfWrIaHePfyFDPvCo7Oo119SRFPaeVw8jOvcONKEQ1r9cKQQDe318aqBSjpuI5jhw4Ul5p3Ge6oryG0+NSIUm1UAVzceRPsQJp6iRwtrAmpCQWkHnwrx3EJCTMRvnS9qGls3PC8WMdwIpy25TcBU6zbdwj5U6GdX0OYDiih1zJ/4QtIkb0hQGYJ3Rw31sWymB2SBA/wBUGb2QznCw2A4BZSdRvF550Vw6wLRPlb1qK/ssFxcaJBBt7H38KEdMejOHxLxW6hQWAAFpVlJG6dx4XE61FtPDqdyhClIE3+gbeNR7SxP3fDytROWwMzO/fyFW9DBXY+zmWGg20jKkbhvO9ROpJ41YfYTlNrway7vShCW5EgkTp5UG2d9ojiHP6jeZHGIUOFt96P0cbrE4KGEWuIT60RxODSokKBuB7Ch2w9rDHwoBSUJVJkQCYiJ38fKjOOnMRpFgeI3HyrXwKjWzkISkJk5fwknS0brTBN+Zr3DtqGsxT0OAWKqf94H6h4kVTpGpABmL1It61VV4hIM5h4fUU04gbj7Vak/XcTVd7EKOio7gI86hU4CdajdQcxkmPEeVpq0rgxh/UKYrGHiOFDnXIMHeLGD5aRFMSpU2jLG+15nhRoEFYru86hde32jjz4VTWrtRI5pHxFxH8UxYF+zfkAD3iN9BWjiVC0C3D5mq2J2iEnTS5uPLW5qm8VaKKgNypQPET9XpjrnHtRuiVHdMAfUGkJF7RcmxEbpSufQgUqGqYEnsrHcpEeprypBuUaFU+Fh3VJ2R47+ye8id3OqDbpGnHXXuqwl3NAnlv/0KCto3HtRvkjz17ovVhtaf1eFgf8uHrVRxwj8sC95O7+ee4cbTocEJiTzvM2ixj2oCy25BMRyzSTe/iKnRaSBO85SYFuH5p7qooVOskfuVfiQMsR3Vb7KDAJUeIzqTG4kTY/zUllonQCN+kfHvvUgVebenjfXSartr1BAItwE8TB9pPdU6RbdOkGSPCkmh05oINogGL803n086cFLmI7oAi3eb7qelZIJFiN0cz2o32/mn9aBqqNNRB7wTY67tKkalKyBoZm8x7fOvXSQkElCQPxSo34QZ+pp63UiNSTpA3jfx87VGy+V6oWnhmTBjedSP96VJIppc6a7513WM161njSOHDhv1r1StQDB0MFI05RHDUb6eFAQdJuOflUkaMw750nWe8+3Cq2PwqlwCAoA3CgCN/wDdqKIKIIuRPdbjBsK8Wd5AI7r/ABMVILVs1owVMgiRHwgTcVHi9nMAFRw0qtYRM8jmF/GjB7X6hbcbfWnpTka/mBjl5XEeFqkzGK2I6VAtS22gdlGZVr5iSNZm+laTYeOzICXCoFNpVMHuJvE0oCVBQgWvJtutJV36ipC6rKOyDAk9qfCYqSR9wH8KgTwmoy5xFxc9q3nqb1HmH6Jm9jf4VCp24ASpQ01980E7/KkJ2ngriOW7vt7imPYhGbJmIPCdfH6NNSIvZU/qMHhppupOIzmZJI3aCY7tfnUkqniIiddTv4yPOkpWlyJ4GDN+EW7xxpi2xvB5zpp9G1RK0Osa8+MwLGLa1YUqsUDEqFt2YX+uRFeyqYzRHEfE1VCjAmSRv7M8twEd1REpBsPKdBaI4elQXFmDmvIt4eAqq+sAEAC5M8L+hqsHTBmZG4p05CePGo04kBMlIE6annqLQBbQD1qSyvF/qSbcNOfKoXXoSYHmefKTP8VXcdSN87gFRMzaJv51A09mBBlKgOKRykwQfC4HshdbeMC48ZmlQpSrnMTM37f+/evKUFoUTmkzep0qMovqgzzsaVKs0pGvx95E871YxZ7Q5KAH+SRHkT5mlSrJEGB2ljdPzpxSCgSJ7Q1rylTAvLSBEADupce6lSqSo1/yEbr23bt1PxKAp1AIBGUGCJEg2McaVKop2XDnIk/m38FQKturMJudRv768pVJMtIEkCDGu/TjUGBWYVc2UQOXaNqVKhJX1HKkyZk336KqNpwkIkm5VN+ZpUqfqWR/yKHP4Jq8EABJAEkwTGtzrXtKlKRSIFqa2YzR9WrylUFIqPVrMmRmg79Bvp2GcJS1JJlN5Ova317SoiOxqiAIMXOlWGk28BSpUpE6NfrearNLPZudTv5ClSpRmLEpve6RfmoSKjaFyNwIjl3UqVSVnzoO/wCNRBwwq5/Fx5UqVAVsCP8Ak8P/AFqrjEw9Iscmo/bSpUqqCHCQLnTjSpUqS//Z">
          <a:extLst>
            <a:ext uri="{FF2B5EF4-FFF2-40B4-BE49-F238E27FC236}">
              <a16:creationId xmlns:a16="http://schemas.microsoft.com/office/drawing/2014/main" id="{CD9C2654-5A23-4F72-9F56-F69EB65CD413}"/>
            </a:ext>
          </a:extLst>
        </xdr:cNvPr>
        <xdr:cNvSpPr>
          <a:spLocks noChangeAspect="1" noChangeArrowheads="1"/>
        </xdr:cNvSpPr>
      </xdr:nvSpPr>
      <xdr:spPr bwMode="auto">
        <a:xfrm>
          <a:off x="10607040" y="16809720"/>
          <a:ext cx="295275" cy="1701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223</xdr:row>
      <xdr:rowOff>0</xdr:rowOff>
    </xdr:from>
    <xdr:to>
      <xdr:col>5</xdr:col>
      <xdr:colOff>295275</xdr:colOff>
      <xdr:row>225</xdr:row>
      <xdr:rowOff>146685</xdr:rowOff>
    </xdr:to>
    <xdr:sp macro="" textlink="">
      <xdr:nvSpPr>
        <xdr:cNvPr id="6" name="AutoShape 1024" descr="data:image/jpeg;base64,/9j/4AAQSkZJRgABAQAAAQABAAD/2wCEAAkGBxQTEhUUExQWFhUXGR4aGBgYFxgcGBwdHBocFxoYHBccHSggHBolHBwcITEhJSkrLi4uGh8zODMsNygtLiwBCgoKDg0OGhAQGiwkHCQsLCwsLCwsLCwsLCwsLCwsLCwsLCwsLCwsLCwsLCwsLCwsLCwsLCwsLCwsLCwsLCwsLP/AABEIAMIBAwMBIgACEQEDEQH/xAAcAAABBQEBAQAAAAAAAAAAAAAFAAIDBAYHAQj/xAA9EAABAwIDBAgDBwQCAgMAAAABAgMRACEEEjEFQVFhBhMicYGRobHB0fAHFDJCUnLhI2KS8TOCU7IVJEP/xAAYAQEBAQEBAAAAAAAAAAAAAAABAAIDBP/EAB8RAQEBAAMBAQADAQAAAAAAAAABEQIhMUESMlFhA//aAAwDAQACEQMRAD8A3DTapJOm7uqfLSRTxSy8SipQmvAKeKCUUste17UjcteAU+lUXkV6E16BTkipG5aWSpIr2KkjyU1SamNMUKkiKaruoq3lqNaagoLaqFxuiOSmYlu1QwIcaqEsURS3Jr19mKgFPM2qo4zRhaKquNVAOUxVTE4UGjIRVTEN2NYwMzicPrQ1SbFMxOlH8Si1C8UgATXOtSspjWyCU86iZwwKCeFXdoK7VQtN5ha1BD1G814y1BmpMQ3ekyDWkdi/w2vUSBmSPanBzUU9MJA51BXU0AYilVha70qk+jkpp4TXqRTwK7l4E04Jr0U+gmhNehNOFe0E3LSCKGq242nFfdXCEuKSFtzosXBAP6gQbcCOdX8RikoQpajCUAlR4QJPpUkwRTkooD0G6Rff8Il/LkJUpJGolJifEQeU1oQakblpFNPrw1Iwppqk0BwPSH7w5jMMn+nicOSADoQbtrHLSR86v7L2y26hBPYWQMyFGClW9J7jVqXgmmKRVkJi505UFa6QMrxjmDBh1tKVQY7QIkhPNIyk/u5GpL+SmPN2qwazvSPpU1hHsMy5dT6osfwpPZCzyzkCOEndUhNLN6c81VnJXi00gOLFRuYaiJRvBjnVLCbUbfeLaVJWsWJQrSIklIMHXfNFoxTW1FqoYtut0nBiLpCt0nX67qB7dZQlEJSAqdd8cOVGi8emFxTfaoTjk1o8bh99ZVvGhS3GlEBaFG3FOoI8D6VmxmBT7Ikkjwqvs7DBSVEGIqbbLgSnNIgc/SvNgvSxmMAmjGviq3hZtvn0pi2QJ40QaR2jG+q7yAkxqaz9Z0HW3cmKSl6Crca91DkmTFLSRbgmlTgilQH0oFU4qgSdKwe09o4pvG/dmCFIcTnP6mhMEToAToe/lUnSLZuNOFeQ0tPbBBAKiYIuEk3zc/Su7WtZs3bDT7QeaUFNme1+0kH1Brzo/tpvFsIfb/CubHUQSCDztQXots1OEwbLIV1iYKisCASolRgbhePCud4HbD+AWvB4YdcFOqUkoBKkgRIA/VGs2o0u4g1DhsUFlUaJMTOp31y7ZnSrGFbiFgrabIS4uACif1CJCeKhYam1dMwGHDbYSL7yeJNyatLmf25on7qtIUFpUoBQsALK11mQDNc2G0XglYGIe/qSHBnUQoEQcwJva1dK+2JXWBKQY6oZrbyYHtXLWGJFZtxR2b7IdtsNYRtha8jhWuEn85nNIP7SK6StCbLSdLG9o+dcl+z1tv7ogpAKkrUFTchVvK0V0RnaaWx2rcR8a3JsGiWJxKUAZiBJgTvPCgj+3Sy4kLEoXYGQIUNxncR8aZ0qUHWYQrtSFoI3FJn+KzG3McprCuPukkkdlJtJ0Agbp86KdB+lm1UK2gXMMlQxKWVZykiMoEjPf8WgEcU1otgdMmELbwhaW8tSZW4ACkGLzO7+KxvQPZD6VYh/EtOJU7lSkuIUCrMrOqAbxZPpW9wvRNRUFhQaF7mDI4Rw51nQ1uCW0UkNjqybx+X5CuPbdbfG1G8aEZVtuBD6YIjKCkLv/wDm41+bSQRXUcNsghPZelXdAnumfWg7hUVlrFZStCgWgFAlaI7K1bwAvPAPAVWy+LwRY6RSQCw4Ex+NUSf+syAeYnS28YnpZsF3H7Tw7iRlbTlClTYJSrOSZ33I74rZOIgEnQX+jXuB2jh8QhxLKgpaRC0i8EglMxvkaVcpcUutC9YFUacDNLqTExauf9BOkAxCEkqhZAIFwecRqeXfXQWsWAQm5nfEgUceetWMf0l2ihbwwhUQlSe3lJkEnsyeGtvOgOw+imIaaeWHC0+pwBJRoENrNo0IXcnlHCtXtvCN/fitCe0lgJVH9yyUgDQnWSeXGpnNovImyYAGVNyZGpUqQDPCB8qe6zRHE7TUxhluKGZQEpExJjTuqih5S1S+EqSQAnKCDdIM30OaYHCoXnxiAFLEpGqfQp75HkoVNKXVKWkhSNQQbcIt7VqXRYic2Y2qSHJSNREK8TpWV6T9AcMtGJxK3FJcbb7IBA7Q0zcTui2tbIsozwqUyqSQkwpQuElWlhBindI9mocYWgkIzApk7zqnxCoI8eNXKdKSPnbaezGwoBslQBuJPa4xOhitB9wKWyEbx2R7CqW1dmqNzMEkA7pAuJ41dZ6QJCUZm5ywFQYkcq58e2+ag3ttDZByqzg3BixHfW1xXRQYxLb+BIAdEltw5ck6kEjSd27dNZTo50YXtHFryjKiczijokHQc1EV21rApaS2kKu2gJzKiVQIzHdmNak1jI53ifsvebQT1zS1DUSRY75IrBPlsBaEpEIWEhcXWqFZzP6bCButvJrv33QkyFGD+IEyDz5GuafaJsJKHUZRCSmQALSdTI1PPhFV44MYA0qWIdCVFITMGJpVkt070oUzjsStDWdOdCFrtIIBFuV9K32HxxWyXGzeLDnwrMbW6PowiXAO0t1anD4qTlE8pNaTo632NLG/jXbiL6g2Ziy40M4SlyTnSnQKmSB4n151jcJj07Mdd6xHWF1wlTqRcHKF5DviSqK6PgcCzhS472lKWSo5iDeAOyItoBXOdsILnWqKZKngoDiSP4PnWbWsaHouhSVOvJHadTnVwzG+XwFq0mFxyvu6VLSEry3Qm4Bv2R3VR6M5AkJt2r+f+qj2E4FLxgcT2UPkIJOnZSVQeGYm1PijM9M8CfumJcUkKXkkqJMIkgAW1WZ03VzDBvNgiTAi/LWa6R9qHSpCsOvDND8RSCdAADmgDnFclSu4rPKGdN19nOIczuNN3C1Awd0aGe63gK0vTph5IbBRCCoHODYEcf5qj9jOB615ZAhTZlSiLZVTHeSQbV21rDpG4Hmdf4pm4rHNui2OT93K1JJTOXNJkCIJINre1aPC7VZbSntJWeMX4WTrytrxoztHaGqEgc1R6Cub/cSSXEjKrMREWEEiY+taLbA2ux9uB5bjZuEAmCkaTFiLa8R560H2htcqUpCiUpUeysCciuY3pPDy0qLohs11vEKXmccC5K5kiSAJncLC1qv7V2YlJdLosU+mogDS9Y5bTPFvZ7KQgEOqKxBJGXKrjqDY3iltvZwccZdN1pKgk5YKUmCpJ43ANZLY+PUtRSmUpTcDid08rRHCeM1oGNoFtALpFrA/3aQOREmN0eVwXITxOGKm73mR4VD0a2Iywla2kBKnCFKI3wbe586s7N2khxqxsLT6e9PwbwGdI3WFdqzjl+NwP3THOhJhPWzlm4SvtpUnlCiO9NdW2U4pSEqP4oudx5iNxFZLp3s7+q0+EyCnIvnCpE+BIrdbAaBw6RM2sfavPw652Ol/izO3caUuIcZ/CtWVyfxAiAAk/pPanwqvtPaYaSVq1i0Xv3UV2ps+HEzYJk8tQR7VmtvtSE2JgEgAandblXfxz9E+jmK+8NrUpktKWVDgVkADOBunQd00bTgRh2EtjjfmSZJjdck0C2CFJS0k/iCM3rA9q1bzOdQKhIAmNxnjWZ/bViuMYTKQOyk8NVawDyEX58qaO23/AFEpUUmYuQYMixvI9aot7TWt55gtBvqldkzZaVJCgoWsZJEcq9x+3Pu6mkdUp0vKCIT+WdVH+0CSe6tfAw/2lul51ppCUhLaTAQBqdbC3+jWSY6POcNY3Eq5AAbzXb1dE8M+tDxCkrA7WU2VIvIM772irS9lMNqBQ3ChoSST4SbHnWMIB0R2WrDYYJWMqzdSZnLwHfxPyFU+k+zxiG0EqUktvBaSkwZSIvyM1oMU5AJNAlY9JAbUdTPn9CunnTNFdkKPVkHUSPSsV0mW0lJSSsqbKitRNyFdoJTutYRW22ZiUjKCQJ/1QVfRVSXy8+tK0glSGwD+KbFU6wN3GrkHGBs/9ZIUbkd968rsDvQbDOqLjxWpxRJUQYHcBwAt4Uqx+au1PpZiQVoBGYnRMxMnedwtJ5TRXB7Qyp1E74HsNwrH9IMUV4xN7JSAB36n2HnVnDPFRVfspi43mJNbt7MgpjtolwmVW4eMfXfXN+ke2lJUgtm2YqjdEix8q1GKxyUFVptHkJN92/yFYLbbcqBkaRbTW3oa52tQaV01W0UJbSeymSSdc3aAtwouvbri8McSeyla1EpBMFw2vYWtIHvWUY6LvYjKWQFSkZiVBIB8dREG1dUw/RhAwJwciVsjtajrAJzDlmFN2qdOK7TxRWokmZNUhT3QQYIgixHAixFMVoak+mfs22cnDbPZkQpxKXFneVLSFR4CE/8AWjOLxtid26qLD0ssxYdWj1SPhFRKRJAOgua3INRPPEwOJqfY2yS4ZUB1esz2lKm4/bEX+hEhrrHB5D51pG1BCQkaDSqiJnFpaQAABGgGlZnais+v5jHmY+dENpPfKgW1Xwnq+/Me4TRfDWc6NbRDmZC2gy4hRSoDeQYkHeDWS+1LFvoxSBKg2WwW4PZmSF6fm08I41rjhyl9S08Z86u9LOjDuOwzYZ6vO2tRPWEgZSL9pIJn8JjfWfgnrnn2edIH28QoZlKQW7oJJSV2KVRuiLmujdGnXFLKlqmQfXlQfYHQpzDJW4/1WcIyNhsqNirMpSyoCVflEaCiux1wYrN3ZrTcJw6XmsquFXtks5EhPChuwnZkUWTNq1neqVPi8KlxJSsfA+BrGdKML91R1mqRYKi8mwBjz4GK2bD00sbhUuoUhYCkqEEHeKanN9ibQ6xTSoiQoRwAIAnnefOt3s3ESnKe4Vy4sHDYptjelxYBvdJhSSd0lJBreMuwT9fWtZ41pZxWCIdKtx0PwNNxLICxxgkeVW0YjrERv+VVHcTmVHL+PnW9YsXMAspEHdUu0ESnMPH501Jg8iKsi4IP0KJMNZHbzwSiBWUwv9V5I3T6CtBto9tTZ3WodsRjIpR3xA85Jqs2ssJits4pGOeaz5j1mVsK3CRCQOcg+NdR2cpakth0yvKM55gX+VGMNhmjCy2gq/UUJzSP7omgm11ZHFRoD6G9Mll7QudoRYARSrK/fqVa1a5y5jsz7ihvAAPd/urv/wAmEtpA1gnvJ3HuoCytJQoXkKJB8Kiff3kzln4xFc7Wolx+LUUkq3gC1lRAk8IPGqbCDA1Jm43DWBVTEOEkDMYO+N1WcMrLIzE6+1ZLR9Hdo9W4UT2TYA6yqxM7vwiuhYLaAWEqtrFtNAa4oh0pVOomIndPzrofRfFpU0EzcEKN51SSf9VqUOe9L2gnHYlI06wkf9u18aEKFj3Uc6arBx2IKbjMB4hCQfWaCTSn0sw9LbZGmRJH+IipGnpCqz/RXaXXYHDr39WEq/cjsH1TVzC4gkODSCD5yK3rI3sYypR4CB3n+B61dee1oZsN+W1fu+AqUOTbnUkmKuQKzm3nB1hA/KI9I96MO4iCT31ldqOEqKprHPwxZaEwd1x/iPjJ8q1Gw1E4dJn8ZkdwEE+YrmnSbabrOE6xowQbyNypB9K6fs9oNttt/wDjaSk98CT6GrikW1SMqjy+PyrKYU5Vxzo9tl/sxvJ9tKz7YhYNHL1RsdiOwsnjWlQrfWL2Q9BvWtw7siK0onUmDI8amSo1CpevdXrbk+VRcv6fuhG1Wbx/TSrxKlJ4cEitRh3gYI0MeRrP/auwkYjCuEahSSf2kKAP+R86IbGxGZCLzYfKsT0irDuVQiqqWw2+4RbrSFxzgBXmRPjXjjnaF9L/AAqrtZzttH+0+9aVahL01ZafvFZrBvknWd9EG8VlBUdQNN/GkAnSGDiF8iP/AFE0OJIWSN1C39plThUvskqJj68qid2wTfnb5eVEsZxuNm4qURQDb20Elx0DURHOAJp/3/qsOlZ/EdBzisfjH1oUSsG9/OtWirIxw4jxpVl8Th15jBIEz53pVz/SZ5T5aWZHZm4r1vEDNETMx5GiW2cHmdy65/eNfPwrPRkcyzcGLelXrotB4kc9PCmZjxqbYmzFPYhLKVZSqQTrEAk28Kk6RbPOFfLOcrIAJI7IveIoxIcI2pRy6z493OtQ8+cKgrSCuUjNwCpI3aCI86GsbPI6pRtmKJndJ0Pia3CsFNikXmbWO4n4UyM2uSqzLUSbqUSSeJNya8yUR2zguoxDiBYA27jcehirjOERGYjdPhrFRbD7LtoD7u4yo3QvMn9qxfwCgf8AKtMSQ4Uj8wj4x6Vz3oEAcSs6Q0uBxkp9q3Gy21LlRP4FDKdecd1WoV2FiikrbVrEjhbX0jyonh3O19fXGs1ihlUVD8SSYP19Xq/s7HheUxBBuOH8HjT+vgxaxzsmBQbHokcqt45wpkmxk/ChD2II7RM92lFqxK7gUrQG3BKVwDfmIrevmOsNc7bxYCgbFQIIBOgHLx17q2+MxXZKhoqI9TTxAPjnJMcKGqc7Y+jTsS/BMa0Kff7ad94tzrNpxqsK5WiweM0rG4N+bAyRRtlRyo4n4VuUNLiMRlSVcbDvNSYRyw7qA4rFyW0cBmPjYfGieHdgVFjftmfHV4YaKK1keASD7ihnRbGEFAJ3gfKhv2wbSz4ltA0aTHisyr0y1d6GMB1taoIyRHEkQfmKx9aalSrnfJ+NqAba2gVPnKRlbTl5Tqo+ftWhOAV1KnDqNBvAOpNB2mUJSTlFr3vbfTlFpbAx61OAbjE9+/wrQHaQ6yBFzfz+V6zfRZgJbU4d1h3qMCreBcyPEqv9RTxFCOkjYL7pVYJMRv8AozNB1qBWixtoO7XStd0rwGZbak/nF+8W9ooGjCf/AGGx+VJPjx9qLO1pvSPGlKmEfpBUr/sR8BT9urScIr9RgJ4yf4qPauHLi8x3/O1McPYUk/lSYneSI9B71tkHOPFrbh7ClVZrDWGleVnT+Tunh6vFIUkXABNu+sXiWZcEwAo6+NzW/wCmqOsxCUc0pPjp40B6T4JDamEIFwlZUd5mPQQaL61PHnRbFIG1UKT+BalAbvxpMetvGo8Kfvm1CVCQpxRj+1AOXw7IoJhGlrxDaUTnK0hMazIgj3mt/wBAtkpTjcYrXqlFtB/cpRJ74SB4mtTwVS6X4lTIabSkFSllX+EQI4X9K1vRrGKfwzLi0hKjIIGnZUUz4xNZ/wC0rCynD5f+QulKT+4fMCtoxhQ2hDaR2UAAeAimBzTp0nNjFQIACR6Uew+wh20agIIH+Nqh6dYUB5tYH4hf/qf5rUYQycw0UmfSj6WG6E7PJUtcwQQjzMn2roWyCEqcQLiRHkTWZ6FNSt2IsoH3rUYBkJedi1knz/1WZ8KfEsoMg+9xwql92Dba8mawsSRxmyR7nhV17EZHDJspEgSBdJvziCL1n9qbbKVxEgjtcYjd8K5c7lb4zYL48ZkoP6kA+YoEluEqmwzAT3gR8+QIo3hlkoZGug8jHwquloqgJEjrFz4LN/et+sxGnYYSnrSok6eBIkeg8qP4FhSmeSRrwqptR8JDbe9RJA5DfRtjs4T9w/mtTqisbtROQFatBqfHWhRUJk6T7UX22sqKW0CSsxyHGeXzoUnDAFKColS4uRaSJ8OFZ5f4YmwWJSl0G+o9SB8a2GzTKxOke9/lWNewRbWCbKjS0EagxxrZ7MEQo2AufC5p4UV44uX1nnHlaiTuLCEydw+jHAVkMTtk55Sm6iTfnxiiqiVuGRGVIGbcreod0ki/Cjf6OMb012dcrzSlQLgvMkmSSeEcLX5VqOguG6vCpJBBcv50K6SOS11e91zIgHUaFShyjXwrW4NoIQhA/KhJjuIFH/P7TyTbOxIzLQqZIM66RHlQZ7Dw0ueEUcS1C1HimqeKZlChxvXZhQ2Q0Qwkf3yfhUuKw8kmrWBZ/pcp+dPcbqnipq0kqbBuAgx3kG/tQXANS+Z0AIrSOwC2YmQKHJYCXlxoBVQgRhxa1A9vMaRxPqfkK08WvQ/FYYOFU8DFVTJJZtpSo2MBFr0q5a2F7XZDj3XIiEFEniUkms305KlY4QRBbEDgLzPM1qWYabUkAqCjJn0Fc3x2Jc+8Fa0nPmsL9yQOURW6zBPou4G9oMk7knwJSoTWy6COgrxq/wBeIMdwmKxf3J1OLbUUhFrE2FkmfG5Mcq1nRNpDbKw07nN1EXiY1EjlRqQ9MHVLx+Eby2SpKxacxz/AJ9a3BVNcYG33FvtvSS4iAgcxaB3/ABrsbaiQLX30yrALpY2FdWIuJPtVvBvEM5zqE+1WcfhCuJ3cqcnBnJlAN6UD9EAEqWI/Fee7d61omR/Wc4ZEecqqpgMAUGTYVZwmInEOIFxk17rj5UbikM2u6lAQSkKJVlE8wfcgWoYVoUQpQClTwhP4gCfCR3+NW+krZLaYEkLCrf23od1J6xO4du3/AHbVNZ5SUy4ufeR1gSnQOJ775beYVUuwVqLmIQR2UurHOQoyPfzqrtJlLKyrMAoulV/0gyPc1oMKwkKcWgghxef/ADSDHnNE9IftnBE4lhcdkIWCeBGnnm9K0W0j2Ep3BI+XwoRtBZGW4uQJNEtsG06dke5+VanoYvpK+W+rWjXONeVz6gVO80QpLwEJK8pHAntfE+VQbZwxcxGHbMZCB5knNPL8PrRbGtdVhFgg9lxPgUiD8qx9p+ItqJ7bZIsoQDHCaMvOZcMtW8pIH/a1AVPKUglQs2ZQf1JUmx/y961LDIUyEkGCAe6MtbZY7oijOtS1jNlHqZM+nrS6GbRJU40rNBUSkndxHpNX+iCAhnEKP4etV5JAt71S6EYYlx1ZIgEgcb3B8qzxnjVVOljSkLZcQBmCVpSTuKlIkjdMT51q+jTjq2v6o7QBSFcRaJrN/aCIbajULJ9P9Vsej7OTDtA65QT3m5p+4v8AVsuALE8I86a43ak8ZUOVWHLgxXQKWzmyE8o+NOxLYgzVxCcsDlUWNalNqliqoZUoO7TxqNCZUtXE09pkkQbVKyoCRUEC2ptUCmoq0VGeVRuQd9IDlJHClUq0CdaVWtOZNsPGxK9OM1MnZi1ZSQSRoSJI7po+XJ96sNYqDb6nw0riWTe++Zx2JToBCNwi8iZ30Q2bhnGxCERxEH3mtB1iVGdwvMG1SnFAHSCeH13VagDCbEQlfWBhAcmR38QCYBmjjS3N4MVY+9yOEd3xpDEnjv5afOpYenNwqVsqnQ1GnF3ufSnpxxgb/KnUkW2VpUhQOVQIMcCI1oNs/BrStZQ6lzKctpzHv3UYbxRP1/NPTiL238qvUrrZdVqKuvYIQJ7IJBngNTfdpXhxSkgnhf6vQ1zbS8iy4AUBJJhO4CbUioemaMymiiFBUJCgQb757redS9HXMQ5KnGy2gABCVCCdBJG6w9aHf/LJexbCUxkReLCNb92laZrFki9YndtavgbtXE/1EIBkiSYixlNvIk+VO6Y4xxsoAsmCO8iBWb6PBxzHOIUFdnMTmB3FKMw3QQAfGiHS/a6XFrw6jlW3iMpm0JgEHuIIP+qrerVJ2jZcdxK2XUNGESnNIykpVEXv6b61OIwvWYZ5LhBUqVQNyhcRVDZuLaWpaGIyNBKez+GSVEgHfaPOosSlRVMkQdx8KUoYVpSMI2DcOKB1J/THcJ+PGthhgoNpEzeZ5cPQVmEJIwrKdyUA66HMR7Ub2njOrYIGob9SmT43q0YG9HITgFqWJCluSOOYxTuhrNnB+2P8b1DsdwO4DIBcLCY7yPaZ8KO7NwJbVMiI0juArXEVlPtAWmUITcpJzACYJggVusC0erRIjsJt4CuY7bwuITinCpsuhThUgpk2JkJNuFq6RsJDqWh1ypWb5REIEDsDjHHiaJeytKw83pwaipesFIOCtootUShUuccaYpYqSKKiWBUi3gN9QuOjiPSrRiNQqBYp5eqB52rViEilSK5/3Sq1MlB0kd+p96nYHPxjx4UFaxR10BuAeP7hM1YZxEmVKPcCI05C/vXM4MpYOlpmw3d8WpyGrSZtqZoeh6BIXnPIADz9Kcw4pIuCZ4xb1oQkyAfzC+kGfWrIaHePfyFDPvCo7Oo119SRFPaeVw8jOvcONKEQ1r9cKQQDe318aqBSjpuI5jhw4Ul5p3Ge6oryG0+NSIUm1UAVzceRPsQJp6iRwtrAmpCQWkHnwrx3EJCTMRvnS9qGls3PC8WMdwIpy25TcBU6zbdwj5U6GdX0OYDiih1zJ/4QtIkb0hQGYJ3Rw31sWymB2SBA/wBUGb2QznCw2A4BZSdRvF550Vw6wLRPlb1qK/ssFxcaJBBt7H38KEdMejOHxLxW6hQWAAFpVlJG6dx4XE61FtPDqdyhClIE3+gbeNR7SxP3fDytROWwMzO/fyFW9DBXY+zmWGg20jKkbhvO9ROpJ41YfYTlNrway7vShCW5EgkTp5UG2d9ojiHP6jeZHGIUOFt96P0cbrE4KGEWuIT60RxODSokKBuB7Ch2w9rDHwoBSUJVJkQCYiJ38fKjOOnMRpFgeI3HyrXwKjWzkISkJk5fwknS0brTBN+Zr3DtqGsxT0OAWKqf94H6h4kVTpGpABmL1It61VV4hIM5h4fUU04gbj7Vak/XcTVd7EKOio7gI86hU4CdajdQcxkmPEeVpq0rgxh/UKYrGHiOFDnXIMHeLGD5aRFMSpU2jLG+15nhRoEFYru86hde32jjz4VTWrtRI5pHxFxH8UxYF+zfkAD3iN9BWjiVC0C3D5mq2J2iEnTS5uPLW5qm8VaKKgNypQPET9XpjrnHtRuiVHdMAfUGkJF7RcmxEbpSufQgUqGqYEnsrHcpEeprypBuUaFU+Fh3VJ2R47+ye8id3OqDbpGnHXXuqwl3NAnlv/0KCto3HtRvkjz17ovVhtaf1eFgf8uHrVRxwj8sC95O7+ee4cbTocEJiTzvM2ixj2oCy25BMRyzSTe/iKnRaSBO85SYFuH5p7qooVOskfuVfiQMsR3Vb7KDAJUeIzqTG4kTY/zUllonQCN+kfHvvUgVebenjfXSartr1BAItwE8TB9pPdU6RbdOkGSPCkmh05oINogGL803n086cFLmI7oAi3eb7qelZIJFiN0cz2o32/mn9aBqqNNRB7wTY67tKkalKyBoZm8x7fOvXSQkElCQPxSo34QZ+pp63UiNSTpA3jfx87VGy+V6oWnhmTBjedSP96VJIppc6a7513WM161njSOHDhv1r1StQDB0MFI05RHDUb6eFAQdJuOflUkaMw750nWe8+3Cq2PwqlwCAoA3CgCN/wDdqKIKIIuRPdbjBsK8Wd5AI7r/ABMVILVs1owVMgiRHwgTcVHi9nMAFRw0qtYRM8jmF/GjB7X6hbcbfWnpTka/mBjl5XEeFqkzGK2I6VAtS22gdlGZVr5iSNZm+laTYeOzICXCoFNpVMHuJvE0oCVBQgWvJtutJV36ipC6rKOyDAk9qfCYqSR9wH8KgTwmoy5xFxc9q3nqb1HmH6Jm9jf4VCp24ASpQ01980E7/KkJ2ngriOW7vt7imPYhGbJmIPCdfH6NNSIvZU/qMHhppupOIzmZJI3aCY7tfnUkqniIiddTv4yPOkpWlyJ4GDN+EW7xxpi2xvB5zpp9G1RK0Osa8+MwLGLa1YUqsUDEqFt2YX+uRFeyqYzRHEfE1VCjAmSRv7M8twEd1REpBsPKdBaI4elQXFmDmvIt4eAqq+sAEAC5M8L+hqsHTBmZG4p05CePGo04kBMlIE6annqLQBbQD1qSyvF/qSbcNOfKoXXoSYHmefKTP8VXcdSN87gFRMzaJv51A09mBBlKgOKRykwQfC4HshdbeMC48ZmlQpSrnMTM37f+/evKUFoUTmkzep0qMovqgzzsaVKs0pGvx95E871YxZ7Q5KAH+SRHkT5mlSrJEGB2ljdPzpxSCgSJ7Q1rylTAvLSBEADupce6lSqSo1/yEbr23bt1PxKAp1AIBGUGCJEg2McaVKop2XDnIk/m38FQKturMJudRv768pVJMtIEkCDGu/TjUGBWYVc2UQOXaNqVKhJX1HKkyZk336KqNpwkIkm5VN+ZpUqfqWR/yKHP4Jq8EABJAEkwTGtzrXtKlKRSIFqa2YzR9WrylUFIqPVrMmRmg79Bvp2GcJS1JJlN5Ova317SoiOxqiAIMXOlWGk28BSpUpE6NfrearNLPZudTv5ClSpRmLEpve6RfmoSKjaFyNwIjl3UqVSVnzoO/wCNRBwwq5/Fx5UqVAVsCP8Ak8P/AFqrjEw9Iscmo/bSpUqqCHCQLnTjSpUqS//Z">
          <a:extLst>
            <a:ext uri="{FF2B5EF4-FFF2-40B4-BE49-F238E27FC236}">
              <a16:creationId xmlns:a16="http://schemas.microsoft.com/office/drawing/2014/main" id="{733A07BB-BF42-4479-B74C-81D712950BC8}"/>
            </a:ext>
          </a:extLst>
        </xdr:cNvPr>
        <xdr:cNvSpPr>
          <a:spLocks noChangeAspect="1" noChangeArrowheads="1"/>
        </xdr:cNvSpPr>
      </xdr:nvSpPr>
      <xdr:spPr bwMode="auto">
        <a:xfrm>
          <a:off x="10111740" y="90449400"/>
          <a:ext cx="295275" cy="908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245</xdr:row>
      <xdr:rowOff>0</xdr:rowOff>
    </xdr:from>
    <xdr:to>
      <xdr:col>5</xdr:col>
      <xdr:colOff>295275</xdr:colOff>
      <xdr:row>254</xdr:row>
      <xdr:rowOff>55245</xdr:rowOff>
    </xdr:to>
    <xdr:sp macro="" textlink="">
      <xdr:nvSpPr>
        <xdr:cNvPr id="7" name="AutoShape 1024" descr="data:image/jpeg;base64,/9j/4AAQSkZJRgABAQAAAQABAAD/2wCEAAkGBxQTEhUUExQWFhUXGR4aGBgYFxgcGBwdHBocFxoYHBccHSggHBolHBwcITEhJSkrLi4uGh8zODMsNygtLiwBCgoKDg0OGhAQGiwkHCQsLCwsLCwsLCwsLCwsLCwsLCwsLCwsLCwsLCwsLCwsLCwsLCwsLCwsLCwsLCwsLCwsLP/AABEIAMIBAwMBIgACEQEDEQH/xAAcAAABBQEBAQAAAAAAAAAAAAAFAAIDBAYHAQj/xAA9EAABAwIDBAgDBwQCAgMAAAABAgMRACEEEjEFQVFhBhMicYGRobHB0fAHFDJCUnLhI2KS8TOCU7IVJEP/xAAYAQEBAQEBAAAAAAAAAAAAAAABAAIDBP/EAB8RAQEBAAMBAQADAQAAAAAAAAABEQIhMUESMlFhA//aAAwDAQACEQMRAD8A3DTapJOm7uqfLSRTxSy8SipQmvAKeKCUUste17UjcteAU+lUXkV6E16BTkipG5aWSpIr2KkjyU1SamNMUKkiKaruoq3lqNaagoLaqFxuiOSmYlu1QwIcaqEsURS3Jr19mKgFPM2qo4zRhaKquNVAOUxVTE4UGjIRVTEN2NYwMzicPrQ1SbFMxOlH8Si1C8UgATXOtSspjWyCU86iZwwKCeFXdoK7VQtN5ha1BD1G814y1BmpMQ3ekyDWkdi/w2vUSBmSPanBzUU9MJA51BXU0AYilVha70qk+jkpp4TXqRTwK7l4E04Jr0U+gmhNehNOFe0E3LSCKGq242nFfdXCEuKSFtzosXBAP6gQbcCOdX8RikoQpajCUAlR4QJPpUkwRTkooD0G6Rff8Il/LkJUpJGolJifEQeU1oQakblpFNPrw1Iwppqk0BwPSH7w5jMMn+nicOSADoQbtrHLSR86v7L2y26hBPYWQMyFGClW9J7jVqXgmmKRVkJi505UFa6QMrxjmDBh1tKVQY7QIkhPNIyk/u5GpL+SmPN2qwazvSPpU1hHsMy5dT6osfwpPZCzyzkCOEndUhNLN6c81VnJXi00gOLFRuYaiJRvBjnVLCbUbfeLaVJWsWJQrSIklIMHXfNFoxTW1FqoYtut0nBiLpCt0nX67qB7dZQlEJSAqdd8cOVGi8emFxTfaoTjk1o8bh99ZVvGhS3GlEBaFG3FOoI8D6VmxmBT7Ikkjwqvs7DBSVEGIqbbLgSnNIgc/SvNgvSxmMAmjGviq3hZtvn0pi2QJ40QaR2jG+q7yAkxqaz9Z0HW3cmKSl6Crca91DkmTFLSRbgmlTgilQH0oFU4qgSdKwe09o4pvG/dmCFIcTnP6mhMEToAToe/lUnSLZuNOFeQ0tPbBBAKiYIuEk3zc/Su7WtZs3bDT7QeaUFNme1+0kH1Brzo/tpvFsIfb/CubHUQSCDztQXots1OEwbLIV1iYKisCASolRgbhePCud4HbD+AWvB4YdcFOqUkoBKkgRIA/VGs2o0u4g1DhsUFlUaJMTOp31y7ZnSrGFbiFgrabIS4uACif1CJCeKhYam1dMwGHDbYSL7yeJNyatLmf25on7qtIUFpUoBQsALK11mQDNc2G0XglYGIe/qSHBnUQoEQcwJva1dK+2JXWBKQY6oZrbyYHtXLWGJFZtxR2b7IdtsNYRtha8jhWuEn85nNIP7SK6StCbLSdLG9o+dcl+z1tv7ogpAKkrUFTchVvK0V0RnaaWx2rcR8a3JsGiWJxKUAZiBJgTvPCgj+3Sy4kLEoXYGQIUNxncR8aZ0qUHWYQrtSFoI3FJn+KzG3McprCuPukkkdlJtJ0Agbp86KdB+lm1UK2gXMMlQxKWVZykiMoEjPf8WgEcU1otgdMmELbwhaW8tSZW4ACkGLzO7+KxvQPZD6VYh/EtOJU7lSkuIUCrMrOqAbxZPpW9wvRNRUFhQaF7mDI4Rw51nQ1uCW0UkNjqybx+X5CuPbdbfG1G8aEZVtuBD6YIjKCkLv/wDm41+bSQRXUcNsghPZelXdAnumfWg7hUVlrFZStCgWgFAlaI7K1bwAvPAPAVWy+LwRY6RSQCw4Ex+NUSf+syAeYnS28YnpZsF3H7Tw7iRlbTlClTYJSrOSZ33I74rZOIgEnQX+jXuB2jh8QhxLKgpaRC0i8EglMxvkaVcpcUutC9YFUacDNLqTExauf9BOkAxCEkqhZAIFwecRqeXfXQWsWAQm5nfEgUceetWMf0l2ihbwwhUQlSe3lJkEnsyeGtvOgOw+imIaaeWHC0+pwBJRoENrNo0IXcnlHCtXtvCN/fitCe0lgJVH9yyUgDQnWSeXGpnNovImyYAGVNyZGpUqQDPCB8qe6zRHE7TUxhluKGZQEpExJjTuqih5S1S+EqSQAnKCDdIM30OaYHCoXnxiAFLEpGqfQp75HkoVNKXVKWkhSNQQbcIt7VqXRYic2Y2qSHJSNREK8TpWV6T9AcMtGJxK3FJcbb7IBA7Q0zcTui2tbIsozwqUyqSQkwpQuElWlhBindI9mocYWgkIzApk7zqnxCoI8eNXKdKSPnbaezGwoBslQBuJPa4xOhitB9wKWyEbx2R7CqW1dmqNzMEkA7pAuJ41dZ6QJCUZm5ywFQYkcq58e2+ag3ttDZByqzg3BixHfW1xXRQYxLb+BIAdEltw5ck6kEjSd27dNZTo50YXtHFryjKiczijokHQc1EV21rApaS2kKu2gJzKiVQIzHdmNak1jI53ifsvebQT1zS1DUSRY75IrBPlsBaEpEIWEhcXWqFZzP6bCButvJrv33QkyFGD+IEyDz5GuafaJsJKHUZRCSmQALSdTI1PPhFV44MYA0qWIdCVFITMGJpVkt070oUzjsStDWdOdCFrtIIBFuV9K32HxxWyXGzeLDnwrMbW6PowiXAO0t1anD4qTlE8pNaTo632NLG/jXbiL6g2Ziy40M4SlyTnSnQKmSB4n151jcJj07Mdd6xHWF1wlTqRcHKF5DviSqK6PgcCzhS472lKWSo5iDeAOyItoBXOdsILnWqKZKngoDiSP4PnWbWsaHouhSVOvJHadTnVwzG+XwFq0mFxyvu6VLSEry3Qm4Bv2R3VR6M5AkJt2r+f+qj2E4FLxgcT2UPkIJOnZSVQeGYm1PijM9M8CfumJcUkKXkkqJMIkgAW1WZ03VzDBvNgiTAi/LWa6R9qHSpCsOvDND8RSCdAADmgDnFclSu4rPKGdN19nOIczuNN3C1Awd0aGe63gK0vTph5IbBRCCoHODYEcf5qj9jOB615ZAhTZlSiLZVTHeSQbV21rDpG4Hmdf4pm4rHNui2OT93K1JJTOXNJkCIJINre1aPC7VZbSntJWeMX4WTrytrxoztHaGqEgc1R6Cub/cSSXEjKrMREWEEiY+taLbA2ux9uB5bjZuEAmCkaTFiLa8R560H2htcqUpCiUpUeysCciuY3pPDy0qLohs11vEKXmccC5K5kiSAJncLC1qv7V2YlJdLosU+mogDS9Y5bTPFvZ7KQgEOqKxBJGXKrjqDY3iltvZwccZdN1pKgk5YKUmCpJ43ANZLY+PUtRSmUpTcDid08rRHCeM1oGNoFtALpFrA/3aQOREmN0eVwXITxOGKm73mR4VD0a2Iywla2kBKnCFKI3wbe586s7N2khxqxsLT6e9PwbwGdI3WFdqzjl+NwP3THOhJhPWzlm4SvtpUnlCiO9NdW2U4pSEqP4oudx5iNxFZLp3s7+q0+EyCnIvnCpE+BIrdbAaBw6RM2sfavPw652Ol/izO3caUuIcZ/CtWVyfxAiAAk/pPanwqvtPaYaSVq1i0Xv3UV2ps+HEzYJk8tQR7VmtvtSE2JgEgAandblXfxz9E+jmK+8NrUpktKWVDgVkADOBunQd00bTgRh2EtjjfmSZJjdck0C2CFJS0k/iCM3rA9q1bzOdQKhIAmNxnjWZ/bViuMYTKQOyk8NVawDyEX58qaO23/AFEpUUmYuQYMixvI9aot7TWt55gtBvqldkzZaVJCgoWsZJEcq9x+3Pu6mkdUp0vKCIT+WdVH+0CSe6tfAw/2lul51ppCUhLaTAQBqdbC3+jWSY6POcNY3Eq5AAbzXb1dE8M+tDxCkrA7WU2VIvIM772irS9lMNqBQ3ChoSST4SbHnWMIB0R2WrDYYJWMqzdSZnLwHfxPyFU+k+zxiG0EqUktvBaSkwZSIvyM1oMU5AJNAlY9JAbUdTPn9CunnTNFdkKPVkHUSPSsV0mW0lJSSsqbKitRNyFdoJTutYRW22ZiUjKCQJ/1QVfRVSXy8+tK0glSGwD+KbFU6wN3GrkHGBs/9ZIUbkd968rsDvQbDOqLjxWpxRJUQYHcBwAt4Uqx+au1PpZiQVoBGYnRMxMnedwtJ5TRXB7Qyp1E74HsNwrH9IMUV4xN7JSAB36n2HnVnDPFRVfspi43mJNbt7MgpjtolwmVW4eMfXfXN+ke2lJUgtm2YqjdEix8q1GKxyUFVptHkJN92/yFYLbbcqBkaRbTW3oa52tQaV01W0UJbSeymSSdc3aAtwouvbri8McSeyla1EpBMFw2vYWtIHvWUY6LvYjKWQFSkZiVBIB8dREG1dUw/RhAwJwciVsjtajrAJzDlmFN2qdOK7TxRWokmZNUhT3QQYIgixHAixFMVoak+mfs22cnDbPZkQpxKXFneVLSFR4CE/8AWjOLxtid26qLD0ssxYdWj1SPhFRKRJAOgua3INRPPEwOJqfY2yS4ZUB1esz2lKm4/bEX+hEhrrHB5D51pG1BCQkaDSqiJnFpaQAABGgGlZnais+v5jHmY+dENpPfKgW1Xwnq+/Me4TRfDWc6NbRDmZC2gy4hRSoDeQYkHeDWS+1LFvoxSBKg2WwW4PZmSF6fm08I41rjhyl9S08Z86u9LOjDuOwzYZ6vO2tRPWEgZSL9pIJn8JjfWfgnrnn2edIH28QoZlKQW7oJJSV2KVRuiLmujdGnXFLKlqmQfXlQfYHQpzDJW4/1WcIyNhsqNirMpSyoCVflEaCiux1wYrN3ZrTcJw6XmsquFXtks5EhPChuwnZkUWTNq1neqVPi8KlxJSsfA+BrGdKML91R1mqRYKi8mwBjz4GK2bD00sbhUuoUhYCkqEEHeKanN9ibQ6xTSoiQoRwAIAnnefOt3s3ESnKe4Vy4sHDYptjelxYBvdJhSSd0lJBreMuwT9fWtZ41pZxWCIdKtx0PwNNxLICxxgkeVW0YjrERv+VVHcTmVHL+PnW9YsXMAspEHdUu0ESnMPH501Jg8iKsi4IP0KJMNZHbzwSiBWUwv9V5I3T6CtBto9tTZ3WodsRjIpR3xA85Jqs2ssJits4pGOeaz5j1mVsK3CRCQOcg+NdR2cpakth0yvKM55gX+VGMNhmjCy2gq/UUJzSP7omgm11ZHFRoD6G9Mll7QudoRYARSrK/fqVa1a5y5jsz7ihvAAPd/urv/wAmEtpA1gnvJ3HuoCytJQoXkKJB8Kiff3kzln4xFc7Wolx+LUUkq3gC1lRAk8IPGqbCDA1Jm43DWBVTEOEkDMYO+N1WcMrLIzE6+1ZLR9Hdo9W4UT2TYA6yqxM7vwiuhYLaAWEqtrFtNAa4oh0pVOomIndPzrofRfFpU0EzcEKN51SSf9VqUOe9L2gnHYlI06wkf9u18aEKFj3Uc6arBx2IKbjMB4hCQfWaCTSn0sw9LbZGmRJH+IipGnpCqz/RXaXXYHDr39WEq/cjsH1TVzC4gkODSCD5yK3rI3sYypR4CB3n+B61dee1oZsN+W1fu+AqUOTbnUkmKuQKzm3nB1hA/KI9I96MO4iCT31ldqOEqKprHPwxZaEwd1x/iPjJ8q1Gw1E4dJn8ZkdwEE+YrmnSbabrOE6xowQbyNypB9K6fs9oNttt/wDjaSk98CT6GrikW1SMqjy+PyrKYU5Vxzo9tl/sxvJ9tKz7YhYNHL1RsdiOwsnjWlQrfWL2Q9BvWtw7siK0onUmDI8amSo1CpevdXrbk+VRcv6fuhG1Wbx/TSrxKlJ4cEitRh3gYI0MeRrP/auwkYjCuEahSSf2kKAP+R86IbGxGZCLzYfKsT0irDuVQiqqWw2+4RbrSFxzgBXmRPjXjjnaF9L/AAqrtZzttH+0+9aVahL01ZafvFZrBvknWd9EG8VlBUdQNN/GkAnSGDiF8iP/AFE0OJIWSN1C39plThUvskqJj68qid2wTfnb5eVEsZxuNm4qURQDb20Elx0DURHOAJp/3/qsOlZ/EdBzisfjH1oUSsG9/OtWirIxw4jxpVl8Th15jBIEz53pVz/SZ5T5aWZHZm4r1vEDNETMx5GiW2cHmdy65/eNfPwrPRkcyzcGLelXrotB4kc9PCmZjxqbYmzFPYhLKVZSqQTrEAk28Kk6RbPOFfLOcrIAJI7IveIoxIcI2pRy6z493OtQ8+cKgrSCuUjNwCpI3aCI86GsbPI6pRtmKJndJ0Pia3CsFNikXmbWO4n4UyM2uSqzLUSbqUSSeJNya8yUR2zguoxDiBYA27jcehirjOERGYjdPhrFRbD7LtoD7u4yo3QvMn9qxfwCgf8AKtMSQ4Uj8wj4x6Vz3oEAcSs6Q0uBxkp9q3Gy21LlRP4FDKdecd1WoV2FiikrbVrEjhbX0jyonh3O19fXGs1ihlUVD8SSYP19Xq/s7HheUxBBuOH8HjT+vgxaxzsmBQbHokcqt45wpkmxk/ChD2II7RM92lFqxK7gUrQG3BKVwDfmIrevmOsNc7bxYCgbFQIIBOgHLx17q2+MxXZKhoqI9TTxAPjnJMcKGqc7Y+jTsS/BMa0Kff7ad94tzrNpxqsK5WiweM0rG4N+bAyRRtlRyo4n4VuUNLiMRlSVcbDvNSYRyw7qA4rFyW0cBmPjYfGieHdgVFjftmfHV4YaKK1keASD7ihnRbGEFAJ3gfKhv2wbSz4ltA0aTHisyr0y1d6GMB1taoIyRHEkQfmKx9aalSrnfJ+NqAba2gVPnKRlbTl5Tqo+ftWhOAV1KnDqNBvAOpNB2mUJSTlFr3vbfTlFpbAx61OAbjE9+/wrQHaQ6yBFzfz+V6zfRZgJbU4d1h3qMCreBcyPEqv9RTxFCOkjYL7pVYJMRv8AozNB1qBWixtoO7XStd0rwGZbak/nF+8W9ooGjCf/AGGx+VJPjx9qLO1pvSPGlKmEfpBUr/sR8BT9urScIr9RgJ4yf4qPauHLi8x3/O1McPYUk/lSYneSI9B71tkHOPFrbh7ClVZrDWGleVnT+Tunh6vFIUkXABNu+sXiWZcEwAo6+NzW/wCmqOsxCUc0pPjp40B6T4JDamEIFwlZUd5mPQQaL61PHnRbFIG1UKT+BalAbvxpMetvGo8Kfvm1CVCQpxRj+1AOXw7IoJhGlrxDaUTnK0hMazIgj3mt/wBAtkpTjcYrXqlFtB/cpRJ74SB4mtTwVS6X4lTIabSkFSllX+EQI4X9K1vRrGKfwzLi0hKjIIGnZUUz4xNZ/wC0rCynD5f+QulKT+4fMCtoxhQ2hDaR2UAAeAimBzTp0nNjFQIACR6Uew+wh20agIIH+Nqh6dYUB5tYH4hf/qf5rUYQycw0UmfSj6WG6E7PJUtcwQQjzMn2roWyCEqcQLiRHkTWZ6FNSt2IsoH3rUYBkJedi1knz/1WZ8KfEsoMg+9xwql92Dba8mawsSRxmyR7nhV17EZHDJspEgSBdJvziCL1n9qbbKVxEgjtcYjd8K5c7lb4zYL48ZkoP6kA+YoEluEqmwzAT3gR8+QIo3hlkoZGug8jHwquloqgJEjrFz4LN/et+sxGnYYSnrSok6eBIkeg8qP4FhSmeSRrwqptR8JDbe9RJA5DfRtjs4T9w/mtTqisbtROQFatBqfHWhRUJk6T7UX22sqKW0CSsxyHGeXzoUnDAFKColS4uRaSJ8OFZ5f4YmwWJSl0G+o9SB8a2GzTKxOke9/lWNewRbWCbKjS0EagxxrZ7MEQo2AufC5p4UV44uX1nnHlaiTuLCEydw+jHAVkMTtk55Sm6iTfnxiiqiVuGRGVIGbcreod0ki/Cjf6OMb012dcrzSlQLgvMkmSSeEcLX5VqOguG6vCpJBBcv50K6SOS11e91zIgHUaFShyjXwrW4NoIQhA/KhJjuIFH/P7TyTbOxIzLQqZIM66RHlQZ7Dw0ueEUcS1C1HimqeKZlChxvXZhQ2Q0Qwkf3yfhUuKw8kmrWBZ/pcp+dPcbqnipq0kqbBuAgx3kG/tQXANS+Z0AIrSOwC2YmQKHJYCXlxoBVQgRhxa1A9vMaRxPqfkK08WvQ/FYYOFU8DFVTJJZtpSo2MBFr0q5a2F7XZDj3XIiEFEniUkms305KlY4QRBbEDgLzPM1qWYabUkAqCjJn0Fc3x2Jc+8Fa0nPmsL9yQOURW6zBPou4G9oMk7knwJSoTWy6COgrxq/wBeIMdwmKxf3J1OLbUUhFrE2FkmfG5Mcq1nRNpDbKw07nN1EXiY1EjlRqQ9MHVLx+Eby2SpKxacxz/AJ9a3BVNcYG33FvtvSS4iAgcxaB3/ABrsbaiQLX30yrALpY2FdWIuJPtVvBvEM5zqE+1WcfhCuJ3cqcnBnJlAN6UD9EAEqWI/Fee7d61omR/Wc4ZEecqqpgMAUGTYVZwmInEOIFxk17rj5UbikM2u6lAQSkKJVlE8wfcgWoYVoUQpQClTwhP4gCfCR3+NW+krZLaYEkLCrf23od1J6xO4du3/AHbVNZ5SUy4ufeR1gSnQOJ775beYVUuwVqLmIQR2UurHOQoyPfzqrtJlLKyrMAoulV/0gyPc1oMKwkKcWgghxef/ADSDHnNE9IftnBE4lhcdkIWCeBGnnm9K0W0j2Ep3BI+XwoRtBZGW4uQJNEtsG06dke5+VanoYvpK+W+rWjXONeVz6gVO80QpLwEJK8pHAntfE+VQbZwxcxGHbMZCB5knNPL8PrRbGtdVhFgg9lxPgUiD8qx9p+ItqJ7bZIsoQDHCaMvOZcMtW8pIH/a1AVPKUglQs2ZQf1JUmx/y961LDIUyEkGCAe6MtbZY7oijOtS1jNlHqZM+nrS6GbRJU40rNBUSkndxHpNX+iCAhnEKP4etV5JAt71S6EYYlx1ZIgEgcb3B8qzxnjVVOljSkLZcQBmCVpSTuKlIkjdMT51q+jTjq2v6o7QBSFcRaJrN/aCIbajULJ9P9Vsej7OTDtA65QT3m5p+4v8AVsuALE8I86a43ak8ZUOVWHLgxXQKWzmyE8o+NOxLYgzVxCcsDlUWNalNqliqoZUoO7TxqNCZUtXE09pkkQbVKyoCRUEC2ptUCmoq0VGeVRuQd9IDlJHClUq0CdaVWtOZNsPGxK9OM1MnZi1ZSQSRoSJI7po+XJ96sNYqDb6nw0riWTe++Zx2JToBCNwi8iZ30Q2bhnGxCERxEH3mtB1iVGdwvMG1SnFAHSCeH13VagDCbEQlfWBhAcmR38QCYBmjjS3N4MVY+9yOEd3xpDEnjv5afOpYenNwqVsqnQ1GnF3ufSnpxxgb/KnUkW2VpUhQOVQIMcCI1oNs/BrStZQ6lzKctpzHv3UYbxRP1/NPTiL238qvUrrZdVqKuvYIQJ7IJBngNTfdpXhxSkgnhf6vQ1zbS8iy4AUBJJhO4CbUioemaMymiiFBUJCgQb757redS9HXMQ5KnGy2gABCVCCdBJG6w9aHf/LJexbCUxkReLCNb92laZrFki9YndtavgbtXE/1EIBkiSYixlNvIk+VO6Y4xxsoAsmCO8iBWb6PBxzHOIUFdnMTmB3FKMw3QQAfGiHS/a6XFrw6jlW3iMpm0JgEHuIIP+qrerVJ2jZcdxK2XUNGESnNIykpVEXv6b61OIwvWYZ5LhBUqVQNyhcRVDZuLaWpaGIyNBKez+GSVEgHfaPOosSlRVMkQdx8KUoYVpSMI2DcOKB1J/THcJ+PGthhgoNpEzeZ5cPQVmEJIwrKdyUA66HMR7Ub2njOrYIGob9SmT43q0YG9HITgFqWJCluSOOYxTuhrNnB+2P8b1DsdwO4DIBcLCY7yPaZ8KO7NwJbVMiI0juArXEVlPtAWmUITcpJzACYJggVusC0erRIjsJt4CuY7bwuITinCpsuhThUgpk2JkJNuFq6RsJDqWh1ypWb5REIEDsDjHHiaJeytKw83pwaipesFIOCtootUShUuccaYpYqSKKiWBUi3gN9QuOjiPSrRiNQqBYp5eqB52rViEilSK5/3Sq1MlB0kd+p96nYHPxjx4UFaxR10BuAeP7hM1YZxEmVKPcCI05C/vXM4MpYOlpmw3d8WpyGrSZtqZoeh6BIXnPIADz9Kcw4pIuCZ4xb1oQkyAfzC+kGfWrIaHePfyFDPvCo7Oo119SRFPaeVw8jOvcONKEQ1r9cKQQDe318aqBSjpuI5jhw4Ul5p3Ge6oryG0+NSIUm1UAVzceRPsQJp6iRwtrAmpCQWkHnwrx3EJCTMRvnS9qGls3PC8WMdwIpy25TcBU6zbdwj5U6GdX0OYDiih1zJ/4QtIkb0hQGYJ3Rw31sWymB2SBA/wBUGb2QznCw2A4BZSdRvF550Vw6wLRPlb1qK/ssFxcaJBBt7H38KEdMejOHxLxW6hQWAAFpVlJG6dx4XE61FtPDqdyhClIE3+gbeNR7SxP3fDytROWwMzO/fyFW9DBXY+zmWGg20jKkbhvO9ROpJ41YfYTlNrway7vShCW5EgkTp5UG2d9ojiHP6jeZHGIUOFt96P0cbrE4KGEWuIT60RxODSokKBuB7Ch2w9rDHwoBSUJVJkQCYiJ38fKjOOnMRpFgeI3HyrXwKjWzkISkJk5fwknS0brTBN+Zr3DtqGsxT0OAWKqf94H6h4kVTpGpABmL1It61VV4hIM5h4fUU04gbj7Vak/XcTVd7EKOio7gI86hU4CdajdQcxkmPEeVpq0rgxh/UKYrGHiOFDnXIMHeLGD5aRFMSpU2jLG+15nhRoEFYru86hde32jjz4VTWrtRI5pHxFxH8UxYF+zfkAD3iN9BWjiVC0C3D5mq2J2iEnTS5uPLW5qm8VaKKgNypQPET9XpjrnHtRuiVHdMAfUGkJF7RcmxEbpSufQgUqGqYEnsrHcpEeprypBuUaFU+Fh3VJ2R47+ye8id3OqDbpGnHXXuqwl3NAnlv/0KCto3HtRvkjz17ovVhtaf1eFgf8uHrVRxwj8sC95O7+ee4cbTocEJiTzvM2ixj2oCy25BMRyzSTe/iKnRaSBO85SYFuH5p7qooVOskfuVfiQMsR3Vb7KDAJUeIzqTG4kTY/zUllonQCN+kfHvvUgVebenjfXSartr1BAItwE8TB9pPdU6RbdOkGSPCkmh05oINogGL803n086cFLmI7oAi3eb7qelZIJFiN0cz2o32/mn9aBqqNNRB7wTY67tKkalKyBoZm8x7fOvXSQkElCQPxSo34QZ+pp63UiNSTpA3jfx87VGy+V6oWnhmTBjedSP96VJIppc6a7513WM161njSOHDhv1r1StQDB0MFI05RHDUb6eFAQdJuOflUkaMw750nWe8+3Cq2PwqlwCAoA3CgCN/wDdqKIKIIuRPdbjBsK8Wd5AI7r/ABMVILVs1owVMgiRHwgTcVHi9nMAFRw0qtYRM8jmF/GjB7X6hbcbfWnpTka/mBjl5XEeFqkzGK2I6VAtS22gdlGZVr5iSNZm+laTYeOzICXCoFNpVMHuJvE0oCVBQgWvJtutJV36ipC6rKOyDAk9qfCYqSR9wH8KgTwmoy5xFxc9q3nqb1HmH6Jm9jf4VCp24ASpQ01980E7/KkJ2ngriOW7vt7imPYhGbJmIPCdfH6NNSIvZU/qMHhppupOIzmZJI3aCY7tfnUkqniIiddTv4yPOkpWlyJ4GDN+EW7xxpi2xvB5zpp9G1RK0Osa8+MwLGLa1YUqsUDEqFt2YX+uRFeyqYzRHEfE1VCjAmSRv7M8twEd1REpBsPKdBaI4elQXFmDmvIt4eAqq+sAEAC5M8L+hqsHTBmZG4p05CePGo04kBMlIE6annqLQBbQD1qSyvF/qSbcNOfKoXXoSYHmefKTP8VXcdSN87gFRMzaJv51A09mBBlKgOKRykwQfC4HshdbeMC48ZmlQpSrnMTM37f+/evKUFoUTmkzep0qMovqgzzsaVKs0pGvx95E871YxZ7Q5KAH+SRHkT5mlSrJEGB2ljdPzpxSCgSJ7Q1rylTAvLSBEADupce6lSqSo1/yEbr23bt1PxKAp1AIBGUGCJEg2McaVKop2XDnIk/m38FQKturMJudRv768pVJMtIEkCDGu/TjUGBWYVc2UQOXaNqVKhJX1HKkyZk336KqNpwkIkm5VN+ZpUqfqWR/yKHP4Jq8EABJAEkwTGtzrXtKlKRSIFqa2YzR9WrylUFIqPVrMmRmg79Bvp2GcJS1JJlN5Ova317SoiOxqiAIMXOlWGk28BSpUpE6NfrearNLPZudTv5ClSpRmLEpve6RfmoSKjaFyNwIjl3UqVSVnzoO/wCNRBwwq5/Fx5UqVAVsCP8Ak8P/AFqrjEw9Iscmo/bSpUqqCHCQLnTjSpUqS//Z">
          <a:extLst>
            <a:ext uri="{FF2B5EF4-FFF2-40B4-BE49-F238E27FC236}">
              <a16:creationId xmlns:a16="http://schemas.microsoft.com/office/drawing/2014/main" id="{57F4D3C3-B4F3-4856-8A63-AFE454B8CD19}"/>
            </a:ext>
          </a:extLst>
        </xdr:cNvPr>
        <xdr:cNvSpPr>
          <a:spLocks noChangeAspect="1" noChangeArrowheads="1"/>
        </xdr:cNvSpPr>
      </xdr:nvSpPr>
      <xdr:spPr bwMode="auto">
        <a:xfrm>
          <a:off x="10111740" y="99593400"/>
          <a:ext cx="295275" cy="34842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219</xdr:row>
      <xdr:rowOff>0</xdr:rowOff>
    </xdr:from>
    <xdr:to>
      <xdr:col>5</xdr:col>
      <xdr:colOff>295275</xdr:colOff>
      <xdr:row>221</xdr:row>
      <xdr:rowOff>146685</xdr:rowOff>
    </xdr:to>
    <xdr:sp macro="" textlink="">
      <xdr:nvSpPr>
        <xdr:cNvPr id="8" name="AutoShape 1024" descr="data:image/jpeg;base64,/9j/4AAQSkZJRgABAQAAAQABAAD/2wCEAAkGBxQTEhUUExQWFhUXGR4aGBgYFxgcGBwdHBocFxoYHBccHSggHBolHBwcITEhJSkrLi4uGh8zODMsNygtLiwBCgoKDg0OGhAQGiwkHCQsLCwsLCwsLCwsLCwsLCwsLCwsLCwsLCwsLCwsLCwsLCwsLCwsLCwsLCwsLCwsLCwsLP/AABEIAMIBAwMBIgACEQEDEQH/xAAcAAABBQEBAQAAAAAAAAAAAAAFAAIDBAYHAQj/xAA9EAABAwIDBAgDBwQCAgMAAAABAgMRACEEEjEFQVFhBhMicYGRobHB0fAHFDJCUnLhI2KS8TOCU7IVJEP/xAAYAQEBAQEBAAAAAAAAAAAAAAABAAIDBP/EAB8RAQEBAAMBAQADAQAAAAAAAAABEQIhMUESMlFhA//aAAwDAQACEQMRAD8A3DTapJOm7uqfLSRTxSy8SipQmvAKeKCUUste17UjcteAU+lUXkV6E16BTkipG5aWSpIr2KkjyU1SamNMUKkiKaruoq3lqNaagoLaqFxuiOSmYlu1QwIcaqEsURS3Jr19mKgFPM2qo4zRhaKquNVAOUxVTE4UGjIRVTEN2NYwMzicPrQ1SbFMxOlH8Si1C8UgATXOtSspjWyCU86iZwwKCeFXdoK7VQtN5ha1BD1G814y1BmpMQ3ekyDWkdi/w2vUSBmSPanBzUU9MJA51BXU0AYilVha70qk+jkpp4TXqRTwK7l4E04Jr0U+gmhNehNOFe0E3LSCKGq242nFfdXCEuKSFtzosXBAP6gQbcCOdX8RikoQpajCUAlR4QJPpUkwRTkooD0G6Rff8Il/LkJUpJGolJifEQeU1oQakblpFNPrw1Iwppqk0BwPSH7w5jMMn+nicOSADoQbtrHLSR86v7L2y26hBPYWQMyFGClW9J7jVqXgmmKRVkJi505UFa6QMrxjmDBh1tKVQY7QIkhPNIyk/u5GpL+SmPN2qwazvSPpU1hHsMy5dT6osfwpPZCzyzkCOEndUhNLN6c81VnJXi00gOLFRuYaiJRvBjnVLCbUbfeLaVJWsWJQrSIklIMHXfNFoxTW1FqoYtut0nBiLpCt0nX67qB7dZQlEJSAqdd8cOVGi8emFxTfaoTjk1o8bh99ZVvGhS3GlEBaFG3FOoI8D6VmxmBT7Ikkjwqvs7DBSVEGIqbbLgSnNIgc/SvNgvSxmMAmjGviq3hZtvn0pi2QJ40QaR2jG+q7yAkxqaz9Z0HW3cmKSl6Crca91DkmTFLSRbgmlTgilQH0oFU4qgSdKwe09o4pvG/dmCFIcTnP6mhMEToAToe/lUnSLZuNOFeQ0tPbBBAKiYIuEk3zc/Su7WtZs3bDT7QeaUFNme1+0kH1Brzo/tpvFsIfb/CubHUQSCDztQXots1OEwbLIV1iYKisCASolRgbhePCud4HbD+AWvB4YdcFOqUkoBKkgRIA/VGs2o0u4g1DhsUFlUaJMTOp31y7ZnSrGFbiFgrabIS4uACif1CJCeKhYam1dMwGHDbYSL7yeJNyatLmf25on7qtIUFpUoBQsALK11mQDNc2G0XglYGIe/qSHBnUQoEQcwJva1dK+2JXWBKQY6oZrbyYHtXLWGJFZtxR2b7IdtsNYRtha8jhWuEn85nNIP7SK6StCbLSdLG9o+dcl+z1tv7ogpAKkrUFTchVvK0V0RnaaWx2rcR8a3JsGiWJxKUAZiBJgTvPCgj+3Sy4kLEoXYGQIUNxncR8aZ0qUHWYQrtSFoI3FJn+KzG3McprCuPukkkdlJtJ0Agbp86KdB+lm1UK2gXMMlQxKWVZykiMoEjPf8WgEcU1otgdMmELbwhaW8tSZW4ACkGLzO7+KxvQPZD6VYh/EtOJU7lSkuIUCrMrOqAbxZPpW9wvRNRUFhQaF7mDI4Rw51nQ1uCW0UkNjqybx+X5CuPbdbfG1G8aEZVtuBD6YIjKCkLv/wDm41+bSQRXUcNsghPZelXdAnumfWg7hUVlrFZStCgWgFAlaI7K1bwAvPAPAVWy+LwRY6RSQCw4Ex+NUSf+syAeYnS28YnpZsF3H7Tw7iRlbTlClTYJSrOSZ33I74rZOIgEnQX+jXuB2jh8QhxLKgpaRC0i8EglMxvkaVcpcUutC9YFUacDNLqTExauf9BOkAxCEkqhZAIFwecRqeXfXQWsWAQm5nfEgUceetWMf0l2ihbwwhUQlSe3lJkEnsyeGtvOgOw+imIaaeWHC0+pwBJRoENrNo0IXcnlHCtXtvCN/fitCe0lgJVH9yyUgDQnWSeXGpnNovImyYAGVNyZGpUqQDPCB8qe6zRHE7TUxhluKGZQEpExJjTuqih5S1S+EqSQAnKCDdIM30OaYHCoXnxiAFLEpGqfQp75HkoVNKXVKWkhSNQQbcIt7VqXRYic2Y2qSHJSNREK8TpWV6T9AcMtGJxK3FJcbb7IBA7Q0zcTui2tbIsozwqUyqSQkwpQuElWlhBindI9mocYWgkIzApk7zqnxCoI8eNXKdKSPnbaezGwoBslQBuJPa4xOhitB9wKWyEbx2R7CqW1dmqNzMEkA7pAuJ41dZ6QJCUZm5ywFQYkcq58e2+ag3ttDZByqzg3BixHfW1xXRQYxLb+BIAdEltw5ck6kEjSd27dNZTo50YXtHFryjKiczijokHQc1EV21rApaS2kKu2gJzKiVQIzHdmNak1jI53ifsvebQT1zS1DUSRY75IrBPlsBaEpEIWEhcXWqFZzP6bCButvJrv33QkyFGD+IEyDz5GuafaJsJKHUZRCSmQALSdTI1PPhFV44MYA0qWIdCVFITMGJpVkt070oUzjsStDWdOdCFrtIIBFuV9K32HxxWyXGzeLDnwrMbW6PowiXAO0t1anD4qTlE8pNaTo632NLG/jXbiL6g2Ziy40M4SlyTnSnQKmSB4n151jcJj07Mdd6xHWF1wlTqRcHKF5DviSqK6PgcCzhS472lKWSo5iDeAOyItoBXOdsILnWqKZKngoDiSP4PnWbWsaHouhSVOvJHadTnVwzG+XwFq0mFxyvu6VLSEry3Qm4Bv2R3VR6M5AkJt2r+f+qj2E4FLxgcT2UPkIJOnZSVQeGYm1PijM9M8CfumJcUkKXkkqJMIkgAW1WZ03VzDBvNgiTAi/LWa6R9qHSpCsOvDND8RSCdAADmgDnFclSu4rPKGdN19nOIczuNN3C1Awd0aGe63gK0vTph5IbBRCCoHODYEcf5qj9jOB615ZAhTZlSiLZVTHeSQbV21rDpG4Hmdf4pm4rHNui2OT93K1JJTOXNJkCIJINre1aPC7VZbSntJWeMX4WTrytrxoztHaGqEgc1R6Cub/cSSXEjKrMREWEEiY+taLbA2ux9uB5bjZuEAmCkaTFiLa8R560H2htcqUpCiUpUeysCciuY3pPDy0qLohs11vEKXmccC5K5kiSAJncLC1qv7V2YlJdLosU+mogDS9Y5bTPFvZ7KQgEOqKxBJGXKrjqDY3iltvZwccZdN1pKgk5YKUmCpJ43ANZLY+PUtRSmUpTcDid08rRHCeM1oGNoFtALpFrA/3aQOREmN0eVwXITxOGKm73mR4VD0a2Iywla2kBKnCFKI3wbe586s7N2khxqxsLT6e9PwbwGdI3WFdqzjl+NwP3THOhJhPWzlm4SvtpUnlCiO9NdW2U4pSEqP4oudx5iNxFZLp3s7+q0+EyCnIvnCpE+BIrdbAaBw6RM2sfavPw652Ol/izO3caUuIcZ/CtWVyfxAiAAk/pPanwqvtPaYaSVq1i0Xv3UV2ps+HEzYJk8tQR7VmtvtSE2JgEgAandblXfxz9E+jmK+8NrUpktKWVDgVkADOBunQd00bTgRh2EtjjfmSZJjdck0C2CFJS0k/iCM3rA9q1bzOdQKhIAmNxnjWZ/bViuMYTKQOyk8NVawDyEX58qaO23/AFEpUUmYuQYMixvI9aot7TWt55gtBvqldkzZaVJCgoWsZJEcq9x+3Pu6mkdUp0vKCIT+WdVH+0CSe6tfAw/2lul51ppCUhLaTAQBqdbC3+jWSY6POcNY3Eq5AAbzXb1dE8M+tDxCkrA7WU2VIvIM772irS9lMNqBQ3ChoSST4SbHnWMIB0R2WrDYYJWMqzdSZnLwHfxPyFU+k+zxiG0EqUktvBaSkwZSIvyM1oMU5AJNAlY9JAbUdTPn9CunnTNFdkKPVkHUSPSsV0mW0lJSSsqbKitRNyFdoJTutYRW22ZiUjKCQJ/1QVfRVSXy8+tK0glSGwD+KbFU6wN3GrkHGBs/9ZIUbkd968rsDvQbDOqLjxWpxRJUQYHcBwAt4Uqx+au1PpZiQVoBGYnRMxMnedwtJ5TRXB7Qyp1E74HsNwrH9IMUV4xN7JSAB36n2HnVnDPFRVfspi43mJNbt7MgpjtolwmVW4eMfXfXN+ke2lJUgtm2YqjdEix8q1GKxyUFVptHkJN92/yFYLbbcqBkaRbTW3oa52tQaV01W0UJbSeymSSdc3aAtwouvbri8McSeyla1EpBMFw2vYWtIHvWUY6LvYjKWQFSkZiVBIB8dREG1dUw/RhAwJwciVsjtajrAJzDlmFN2qdOK7TxRWokmZNUhT3QQYIgixHAixFMVoak+mfs22cnDbPZkQpxKXFneVLSFR4CE/8AWjOLxtid26qLD0ssxYdWj1SPhFRKRJAOgua3INRPPEwOJqfY2yS4ZUB1esz2lKm4/bEX+hEhrrHB5D51pG1BCQkaDSqiJnFpaQAABGgGlZnais+v5jHmY+dENpPfKgW1Xwnq+/Me4TRfDWc6NbRDmZC2gy4hRSoDeQYkHeDWS+1LFvoxSBKg2WwW4PZmSF6fm08I41rjhyl9S08Z86u9LOjDuOwzYZ6vO2tRPWEgZSL9pIJn8JjfWfgnrnn2edIH28QoZlKQW7oJJSV2KVRuiLmujdGnXFLKlqmQfXlQfYHQpzDJW4/1WcIyNhsqNirMpSyoCVflEaCiux1wYrN3ZrTcJw6XmsquFXtks5EhPChuwnZkUWTNq1neqVPi8KlxJSsfA+BrGdKML91R1mqRYKi8mwBjz4GK2bD00sbhUuoUhYCkqEEHeKanN9ibQ6xTSoiQoRwAIAnnefOt3s3ESnKe4Vy4sHDYptjelxYBvdJhSSd0lJBreMuwT9fWtZ41pZxWCIdKtx0PwNNxLICxxgkeVW0YjrERv+VVHcTmVHL+PnW9YsXMAspEHdUu0ESnMPH501Jg8iKsi4IP0KJMNZHbzwSiBWUwv9V5I3T6CtBto9tTZ3WodsRjIpR3xA85Jqs2ssJits4pGOeaz5j1mVsK3CRCQOcg+NdR2cpakth0yvKM55gX+VGMNhmjCy2gq/UUJzSP7omgm11ZHFRoD6G9Mll7QudoRYARSrK/fqVa1a5y5jsz7ihvAAPd/urv/wAmEtpA1gnvJ3HuoCytJQoXkKJB8Kiff3kzln4xFc7Wolx+LUUkq3gC1lRAk8IPGqbCDA1Jm43DWBVTEOEkDMYO+N1WcMrLIzE6+1ZLR9Hdo9W4UT2TYA6yqxM7vwiuhYLaAWEqtrFtNAa4oh0pVOomIndPzrofRfFpU0EzcEKN51SSf9VqUOe9L2gnHYlI06wkf9u18aEKFj3Uc6arBx2IKbjMB4hCQfWaCTSn0sw9LbZGmRJH+IipGnpCqz/RXaXXYHDr39WEq/cjsH1TVzC4gkODSCD5yK3rI3sYypR4CB3n+B61dee1oZsN+W1fu+AqUOTbnUkmKuQKzm3nB1hA/KI9I96MO4iCT31ldqOEqKprHPwxZaEwd1x/iPjJ8q1Gw1E4dJn8ZkdwEE+YrmnSbabrOE6xowQbyNypB9K6fs9oNttt/wDjaSk98CT6GrikW1SMqjy+PyrKYU5Vxzo9tl/sxvJ9tKz7YhYNHL1RsdiOwsnjWlQrfWL2Q9BvWtw7siK0onUmDI8amSo1CpevdXrbk+VRcv6fuhG1Wbx/TSrxKlJ4cEitRh3gYI0MeRrP/auwkYjCuEahSSf2kKAP+R86IbGxGZCLzYfKsT0irDuVQiqqWw2+4RbrSFxzgBXmRPjXjjnaF9L/AAqrtZzttH+0+9aVahL01ZafvFZrBvknWd9EG8VlBUdQNN/GkAnSGDiF8iP/AFE0OJIWSN1C39plThUvskqJj68qid2wTfnb5eVEsZxuNm4qURQDb20Elx0DURHOAJp/3/qsOlZ/EdBzisfjH1oUSsG9/OtWirIxw4jxpVl8Th15jBIEz53pVz/SZ5T5aWZHZm4r1vEDNETMx5GiW2cHmdy65/eNfPwrPRkcyzcGLelXrotB4kc9PCmZjxqbYmzFPYhLKVZSqQTrEAk28Kk6RbPOFfLOcrIAJI7IveIoxIcI2pRy6z493OtQ8+cKgrSCuUjNwCpI3aCI86GsbPI6pRtmKJndJ0Pia3CsFNikXmbWO4n4UyM2uSqzLUSbqUSSeJNya8yUR2zguoxDiBYA27jcehirjOERGYjdPhrFRbD7LtoD7u4yo3QvMn9qxfwCgf8AKtMSQ4Uj8wj4x6Vz3oEAcSs6Q0uBxkp9q3Gy21LlRP4FDKdecd1WoV2FiikrbVrEjhbX0jyonh3O19fXGs1ihlUVD8SSYP19Xq/s7HheUxBBuOH8HjT+vgxaxzsmBQbHokcqt45wpkmxk/ChD2II7RM92lFqxK7gUrQG3BKVwDfmIrevmOsNc7bxYCgbFQIIBOgHLx17q2+MxXZKhoqI9TTxAPjnJMcKGqc7Y+jTsS/BMa0Kff7ad94tzrNpxqsK5WiweM0rG4N+bAyRRtlRyo4n4VuUNLiMRlSVcbDvNSYRyw7qA4rFyW0cBmPjYfGieHdgVFjftmfHV4YaKK1keASD7ihnRbGEFAJ3gfKhv2wbSz4ltA0aTHisyr0y1d6GMB1taoIyRHEkQfmKx9aalSrnfJ+NqAba2gVPnKRlbTl5Tqo+ftWhOAV1KnDqNBvAOpNB2mUJSTlFr3vbfTlFpbAx61OAbjE9+/wrQHaQ6yBFzfz+V6zfRZgJbU4d1h3qMCreBcyPEqv9RTxFCOkjYL7pVYJMRv8AozNB1qBWixtoO7XStd0rwGZbak/nF+8W9ooGjCf/AGGx+VJPjx9qLO1pvSPGlKmEfpBUr/sR8BT9urScIr9RgJ4yf4qPauHLi8x3/O1McPYUk/lSYneSI9B71tkHOPFrbh7ClVZrDWGleVnT+Tunh6vFIUkXABNu+sXiWZcEwAo6+NzW/wCmqOsxCUc0pPjp40B6T4JDamEIFwlZUd5mPQQaL61PHnRbFIG1UKT+BalAbvxpMetvGo8Kfvm1CVCQpxRj+1AOXw7IoJhGlrxDaUTnK0hMazIgj3mt/wBAtkpTjcYrXqlFtB/cpRJ74SB4mtTwVS6X4lTIabSkFSllX+EQI4X9K1vRrGKfwzLi0hKjIIGnZUUz4xNZ/wC0rCynD5f+QulKT+4fMCtoxhQ2hDaR2UAAeAimBzTp0nNjFQIACR6Uew+wh20agIIH+Nqh6dYUB5tYH4hf/qf5rUYQycw0UmfSj6WG6E7PJUtcwQQjzMn2roWyCEqcQLiRHkTWZ6FNSt2IsoH3rUYBkJedi1knz/1WZ8KfEsoMg+9xwql92Dba8mawsSRxmyR7nhV17EZHDJspEgSBdJvziCL1n9qbbKVxEgjtcYjd8K5c7lb4zYL48ZkoP6kA+YoEluEqmwzAT3gR8+QIo3hlkoZGug8jHwquloqgJEjrFz4LN/et+sxGnYYSnrSok6eBIkeg8qP4FhSmeSRrwqptR8JDbe9RJA5DfRtjs4T9w/mtTqisbtROQFatBqfHWhRUJk6T7UX22sqKW0CSsxyHGeXzoUnDAFKColS4uRaSJ8OFZ5f4YmwWJSl0G+o9SB8a2GzTKxOke9/lWNewRbWCbKjS0EagxxrZ7MEQo2AufC5p4UV44uX1nnHlaiTuLCEydw+jHAVkMTtk55Sm6iTfnxiiqiVuGRGVIGbcreod0ki/Cjf6OMb012dcrzSlQLgvMkmSSeEcLX5VqOguG6vCpJBBcv50K6SOS11e91zIgHUaFShyjXwrW4NoIQhA/KhJjuIFH/P7TyTbOxIzLQqZIM66RHlQZ7Dw0ueEUcS1C1HimqeKZlChxvXZhQ2Q0Qwkf3yfhUuKw8kmrWBZ/pcp+dPcbqnipq0kqbBuAgx3kG/tQXANS+Z0AIrSOwC2YmQKHJYCXlxoBVQgRhxa1A9vMaRxPqfkK08WvQ/FYYOFU8DFVTJJZtpSo2MBFr0q5a2F7XZDj3XIiEFEniUkms305KlY4QRBbEDgLzPM1qWYabUkAqCjJn0Fc3x2Jc+8Fa0nPmsL9yQOURW6zBPou4G9oMk7knwJSoTWy6COgrxq/wBeIMdwmKxf3J1OLbUUhFrE2FkmfG5Mcq1nRNpDbKw07nN1EXiY1EjlRqQ9MHVLx+Eby2SpKxacxz/AJ9a3BVNcYG33FvtvSS4iAgcxaB3/ABrsbaiQLX30yrALpY2FdWIuJPtVvBvEM5zqE+1WcfhCuJ3cqcnBnJlAN6UD9EAEqWI/Fee7d61omR/Wc4ZEecqqpgMAUGTYVZwmInEOIFxk17rj5UbikM2u6lAQSkKJVlE8wfcgWoYVoUQpQClTwhP4gCfCR3+NW+krZLaYEkLCrf23od1J6xO4du3/AHbVNZ5SUy4ufeR1gSnQOJ775beYVUuwVqLmIQR2UurHOQoyPfzqrtJlLKyrMAoulV/0gyPc1oMKwkKcWgghxef/ADSDHnNE9IftnBE4lhcdkIWCeBGnnm9K0W0j2Ep3BI+XwoRtBZGW4uQJNEtsG06dke5+VanoYvpK+W+rWjXONeVz6gVO80QpLwEJK8pHAntfE+VQbZwxcxGHbMZCB5knNPL8PrRbGtdVhFgg9lxPgUiD8qx9p+ItqJ7bZIsoQDHCaMvOZcMtW8pIH/a1AVPKUglQs2ZQf1JUmx/y961LDIUyEkGCAe6MtbZY7oijOtS1jNlHqZM+nrS6GbRJU40rNBUSkndxHpNX+iCAhnEKP4etV5JAt71S6EYYlx1ZIgEgcb3B8qzxnjVVOljSkLZcQBmCVpSTuKlIkjdMT51q+jTjq2v6o7QBSFcRaJrN/aCIbajULJ9P9Vsej7OTDtA65QT3m5p+4v8AVsuALE8I86a43ak8ZUOVWHLgxXQKWzmyE8o+NOxLYgzVxCcsDlUWNalNqliqoZUoO7TxqNCZUtXE09pkkQbVKyoCRUEC2ptUCmoq0VGeVRuQd9IDlJHClUq0CdaVWtOZNsPGxK9OM1MnZi1ZSQSRoSJI7po+XJ96sNYqDb6nw0riWTe++Zx2JToBCNwi8iZ30Q2bhnGxCERxEH3mtB1iVGdwvMG1SnFAHSCeH13VagDCbEQlfWBhAcmR38QCYBmjjS3N4MVY+9yOEd3xpDEnjv5afOpYenNwqVsqnQ1GnF3ufSnpxxgb/KnUkW2VpUhQOVQIMcCI1oNs/BrStZQ6lzKctpzHv3UYbxRP1/NPTiL238qvUrrZdVqKuvYIQJ7IJBngNTfdpXhxSkgnhf6vQ1zbS8iy4AUBJJhO4CbUioemaMymiiFBUJCgQb757redS9HXMQ5KnGy2gABCVCCdBJG6w9aHf/LJexbCUxkReLCNb92laZrFki9YndtavgbtXE/1EIBkiSYixlNvIk+VO6Y4xxsoAsmCO8iBWb6PBxzHOIUFdnMTmB3FKMw3QQAfGiHS/a6XFrw6jlW3iMpm0JgEHuIIP+qrerVJ2jZcdxK2XUNGESnNIykpVEXv6b61OIwvWYZ5LhBUqVQNyhcRVDZuLaWpaGIyNBKez+GSVEgHfaPOosSlRVMkQdx8KUoYVpSMI2DcOKB1J/THcJ+PGthhgoNpEzeZ5cPQVmEJIwrKdyUA66HMR7Ub2njOrYIGob9SmT43q0YG9HITgFqWJCluSOOYxTuhrNnB+2P8b1DsdwO4DIBcLCY7yPaZ8KO7NwJbVMiI0juArXEVlPtAWmUITcpJzACYJggVusC0erRIjsJt4CuY7bwuITinCpsuhThUgpk2JkJNuFq6RsJDqWh1ypWb5REIEDsDjHHiaJeytKw83pwaipesFIOCtootUShUuccaYpYqSKKiWBUi3gN9QuOjiPSrRiNQqBYp5eqB52rViEilSK5/3Sq1MlB0kd+p96nYHPxjx4UFaxR10BuAeP7hM1YZxEmVKPcCI05C/vXM4MpYOlpmw3d8WpyGrSZtqZoeh6BIXnPIADz9Kcw4pIuCZ4xb1oQkyAfzC+kGfWrIaHePfyFDPvCo7Oo119SRFPaeVw8jOvcONKEQ1r9cKQQDe318aqBSjpuI5jhw4Ul5p3Ge6oryG0+NSIUm1UAVzceRPsQJp6iRwtrAmpCQWkHnwrx3EJCTMRvnS9qGls3PC8WMdwIpy25TcBU6zbdwj5U6GdX0OYDiih1zJ/4QtIkb0hQGYJ3Rw31sWymB2SBA/wBUGb2QznCw2A4BZSdRvF550Vw6wLRPlb1qK/ssFxcaJBBt7H38KEdMejOHxLxW6hQWAAFpVlJG6dx4XE61FtPDqdyhClIE3+gbeNR7SxP3fDytROWwMzO/fyFW9DBXY+zmWGg20jKkbhvO9ROpJ41YfYTlNrway7vShCW5EgkTp5UG2d9ojiHP6jeZHGIUOFt96P0cbrE4KGEWuIT60RxODSokKBuB7Ch2w9rDHwoBSUJVJkQCYiJ38fKjOOnMRpFgeI3HyrXwKjWzkISkJk5fwknS0brTBN+Zr3DtqGsxT0OAWKqf94H6h4kVTpGpABmL1It61VV4hIM5h4fUU04gbj7Vak/XcTVd7EKOio7gI86hU4CdajdQcxkmPEeVpq0rgxh/UKYrGHiOFDnXIMHeLGD5aRFMSpU2jLG+15nhRoEFYru86hde32jjz4VTWrtRI5pHxFxH8UxYF+zfkAD3iN9BWjiVC0C3D5mq2J2iEnTS5uPLW5qm8VaKKgNypQPET9XpjrnHtRuiVHdMAfUGkJF7RcmxEbpSufQgUqGqYEnsrHcpEeprypBuUaFU+Fh3VJ2R47+ye8id3OqDbpGnHXXuqwl3NAnlv/0KCto3HtRvkjz17ovVhtaf1eFgf8uHrVRxwj8sC95O7+ee4cbTocEJiTzvM2ixj2oCy25BMRyzSTe/iKnRaSBO85SYFuH5p7qooVOskfuVfiQMsR3Vb7KDAJUeIzqTG4kTY/zUllonQCN+kfHvvUgVebenjfXSartr1BAItwE8TB9pPdU6RbdOkGSPCkmh05oINogGL803n086cFLmI7oAi3eb7qelZIJFiN0cz2o32/mn9aBqqNNRB7wTY67tKkalKyBoZm8x7fOvXSQkElCQPxSo34QZ+pp63UiNSTpA3jfx87VGy+V6oWnhmTBjedSP96VJIppc6a7513WM161njSOHDhv1r1StQDB0MFI05RHDUb6eFAQdJuOflUkaMw750nWe8+3Cq2PwqlwCAoA3CgCN/wDdqKIKIIuRPdbjBsK8Wd5AI7r/ABMVILVs1owVMgiRHwgTcVHi9nMAFRw0qtYRM8jmF/GjB7X6hbcbfWnpTka/mBjl5XEeFqkzGK2I6VAtS22gdlGZVr5iSNZm+laTYeOzICXCoFNpVMHuJvE0oCVBQgWvJtutJV36ipC6rKOyDAk9qfCYqSR9wH8KgTwmoy5xFxc9q3nqb1HmH6Jm9jf4VCp24ASpQ01980E7/KkJ2ngriOW7vt7imPYhGbJmIPCdfH6NNSIvZU/qMHhppupOIzmZJI3aCY7tfnUkqniIiddTv4yPOkpWlyJ4GDN+EW7xxpi2xvB5zpp9G1RK0Osa8+MwLGLa1YUqsUDEqFt2YX+uRFeyqYzRHEfE1VCjAmSRv7M8twEd1REpBsPKdBaI4elQXFmDmvIt4eAqq+sAEAC5M8L+hqsHTBmZG4p05CePGo04kBMlIE6annqLQBbQD1qSyvF/qSbcNOfKoXXoSYHmefKTP8VXcdSN87gFRMzaJv51A09mBBlKgOKRykwQfC4HshdbeMC48ZmlQpSrnMTM37f+/evKUFoUTmkzep0qMovqgzzsaVKs0pGvx95E871YxZ7Q5KAH+SRHkT5mlSrJEGB2ljdPzpxSCgSJ7Q1rylTAvLSBEADupce6lSqSo1/yEbr23bt1PxKAp1AIBGUGCJEg2McaVKop2XDnIk/m38FQKturMJudRv768pVJMtIEkCDGu/TjUGBWYVc2UQOXaNqVKhJX1HKkyZk336KqNpwkIkm5VN+ZpUqfqWR/yKHP4Jq8EABJAEkwTGtzrXtKlKRSIFqa2YzR9WrylUFIqPVrMmRmg79Bvp2GcJS1JJlN5Ova317SoiOxqiAIMXOlWGk28BSpUpE6NfrearNLPZudTv5ClSpRmLEpve6RfmoSKjaFyNwIjl3UqVSVnzoO/wCNRBwwq5/Fx5UqVAVsCP8Ak8P/AFqrjEw9Iscmo/bSpUqqCHCQLnTjSpUqS//Z">
          <a:extLst>
            <a:ext uri="{FF2B5EF4-FFF2-40B4-BE49-F238E27FC236}">
              <a16:creationId xmlns:a16="http://schemas.microsoft.com/office/drawing/2014/main" id="{20003F02-CBFC-426E-A75F-A7EDC58C7D37}"/>
            </a:ext>
          </a:extLst>
        </xdr:cNvPr>
        <xdr:cNvSpPr>
          <a:spLocks noChangeAspect="1" noChangeArrowheads="1"/>
        </xdr:cNvSpPr>
      </xdr:nvSpPr>
      <xdr:spPr bwMode="auto">
        <a:xfrm>
          <a:off x="10111740" y="88163400"/>
          <a:ext cx="295275" cy="908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240</xdr:row>
      <xdr:rowOff>0</xdr:rowOff>
    </xdr:from>
    <xdr:to>
      <xdr:col>5</xdr:col>
      <xdr:colOff>295275</xdr:colOff>
      <xdr:row>249</xdr:row>
      <xdr:rowOff>55245</xdr:rowOff>
    </xdr:to>
    <xdr:sp macro="" textlink="">
      <xdr:nvSpPr>
        <xdr:cNvPr id="9" name="AutoShape 1024" descr="data:image/jpeg;base64,/9j/4AAQSkZJRgABAQAAAQABAAD/2wCEAAkGBxQTEhUUExQWFhUXGR4aGBgYFxgcGBwdHBocFxoYHBccHSggHBolHBwcITEhJSkrLi4uGh8zODMsNygtLiwBCgoKDg0OGhAQGiwkHCQsLCwsLCwsLCwsLCwsLCwsLCwsLCwsLCwsLCwsLCwsLCwsLCwsLCwsLCwsLCwsLCwsLP/AABEIAMIBAwMBIgACEQEDEQH/xAAcAAABBQEBAQAAAAAAAAAAAAAFAAIDBAYHAQj/xAA9EAABAwIDBAgDBwQCAgMAAAABAgMRACEEEjEFQVFhBhMicYGRobHB0fAHFDJCUnLhI2KS8TOCU7IVJEP/xAAYAQEBAQEBAAAAAAAAAAAAAAABAAIDBP/EAB8RAQEBAAMBAQADAQAAAAAAAAABEQIhMUESMlFhA//aAAwDAQACEQMRAD8A3DTapJOm7uqfLSRTxSy8SipQmvAKeKCUUste17UjcteAU+lUXkV6E16BTkipG5aWSpIr2KkjyU1SamNMUKkiKaruoq3lqNaagoLaqFxuiOSmYlu1QwIcaqEsURS3Jr19mKgFPM2qo4zRhaKquNVAOUxVTE4UGjIRVTEN2NYwMzicPrQ1SbFMxOlH8Si1C8UgATXOtSspjWyCU86iZwwKCeFXdoK7VQtN5ha1BD1G814y1BmpMQ3ekyDWkdi/w2vUSBmSPanBzUU9MJA51BXU0AYilVha70qk+jkpp4TXqRTwK7l4E04Jr0U+gmhNehNOFe0E3LSCKGq242nFfdXCEuKSFtzosXBAP6gQbcCOdX8RikoQpajCUAlR4QJPpUkwRTkooD0G6Rff8Il/LkJUpJGolJifEQeU1oQakblpFNPrw1Iwppqk0BwPSH7w5jMMn+nicOSADoQbtrHLSR86v7L2y26hBPYWQMyFGClW9J7jVqXgmmKRVkJi505UFa6QMrxjmDBh1tKVQY7QIkhPNIyk/u5GpL+SmPN2qwazvSPpU1hHsMy5dT6osfwpPZCzyzkCOEndUhNLN6c81VnJXi00gOLFRuYaiJRvBjnVLCbUbfeLaVJWsWJQrSIklIMHXfNFoxTW1FqoYtut0nBiLpCt0nX67qB7dZQlEJSAqdd8cOVGi8emFxTfaoTjk1o8bh99ZVvGhS3GlEBaFG3FOoI8D6VmxmBT7Ikkjwqvs7DBSVEGIqbbLgSnNIgc/SvNgvSxmMAmjGviq3hZtvn0pi2QJ40QaR2jG+q7yAkxqaz9Z0HW3cmKSl6Crca91DkmTFLSRbgmlTgilQH0oFU4qgSdKwe09o4pvG/dmCFIcTnP6mhMEToAToe/lUnSLZuNOFeQ0tPbBBAKiYIuEk3zc/Su7WtZs3bDT7QeaUFNme1+0kH1Brzo/tpvFsIfb/CubHUQSCDztQXots1OEwbLIV1iYKisCASolRgbhePCud4HbD+AWvB4YdcFOqUkoBKkgRIA/VGs2o0u4g1DhsUFlUaJMTOp31y7ZnSrGFbiFgrabIS4uACif1CJCeKhYam1dMwGHDbYSL7yeJNyatLmf25on7qtIUFpUoBQsALK11mQDNc2G0XglYGIe/qSHBnUQoEQcwJva1dK+2JXWBKQY6oZrbyYHtXLWGJFZtxR2b7IdtsNYRtha8jhWuEn85nNIP7SK6StCbLSdLG9o+dcl+z1tv7ogpAKkrUFTchVvK0V0RnaaWx2rcR8a3JsGiWJxKUAZiBJgTvPCgj+3Sy4kLEoXYGQIUNxncR8aZ0qUHWYQrtSFoI3FJn+KzG3McprCuPukkkdlJtJ0Agbp86KdB+lm1UK2gXMMlQxKWVZykiMoEjPf8WgEcU1otgdMmELbwhaW8tSZW4ACkGLzO7+KxvQPZD6VYh/EtOJU7lSkuIUCrMrOqAbxZPpW9wvRNRUFhQaF7mDI4Rw51nQ1uCW0UkNjqybx+X5CuPbdbfG1G8aEZVtuBD6YIjKCkLv/wDm41+bSQRXUcNsghPZelXdAnumfWg7hUVlrFZStCgWgFAlaI7K1bwAvPAPAVWy+LwRY6RSQCw4Ex+NUSf+syAeYnS28YnpZsF3H7Tw7iRlbTlClTYJSrOSZ33I74rZOIgEnQX+jXuB2jh8QhxLKgpaRC0i8EglMxvkaVcpcUutC9YFUacDNLqTExauf9BOkAxCEkqhZAIFwecRqeXfXQWsWAQm5nfEgUceetWMf0l2ihbwwhUQlSe3lJkEnsyeGtvOgOw+imIaaeWHC0+pwBJRoENrNo0IXcnlHCtXtvCN/fitCe0lgJVH9yyUgDQnWSeXGpnNovImyYAGVNyZGpUqQDPCB8qe6zRHE7TUxhluKGZQEpExJjTuqih5S1S+EqSQAnKCDdIM30OaYHCoXnxiAFLEpGqfQp75HkoVNKXVKWkhSNQQbcIt7VqXRYic2Y2qSHJSNREK8TpWV6T9AcMtGJxK3FJcbb7IBA7Q0zcTui2tbIsozwqUyqSQkwpQuElWlhBindI9mocYWgkIzApk7zqnxCoI8eNXKdKSPnbaezGwoBslQBuJPa4xOhitB9wKWyEbx2R7CqW1dmqNzMEkA7pAuJ41dZ6QJCUZm5ywFQYkcq58e2+ag3ttDZByqzg3BixHfW1xXRQYxLb+BIAdEltw5ck6kEjSd27dNZTo50YXtHFryjKiczijokHQc1EV21rApaS2kKu2gJzKiVQIzHdmNak1jI53ifsvebQT1zS1DUSRY75IrBPlsBaEpEIWEhcXWqFZzP6bCButvJrv33QkyFGD+IEyDz5GuafaJsJKHUZRCSmQALSdTI1PPhFV44MYA0qWIdCVFITMGJpVkt070oUzjsStDWdOdCFrtIIBFuV9K32HxxWyXGzeLDnwrMbW6PowiXAO0t1anD4qTlE8pNaTo632NLG/jXbiL6g2Ziy40M4SlyTnSnQKmSB4n151jcJj07Mdd6xHWF1wlTqRcHKF5DviSqK6PgcCzhS472lKWSo5iDeAOyItoBXOdsILnWqKZKngoDiSP4PnWbWsaHouhSVOvJHadTnVwzG+XwFq0mFxyvu6VLSEry3Qm4Bv2R3VR6M5AkJt2r+f+qj2E4FLxgcT2UPkIJOnZSVQeGYm1PijM9M8CfumJcUkKXkkqJMIkgAW1WZ03VzDBvNgiTAi/LWa6R9qHSpCsOvDND8RSCdAADmgDnFclSu4rPKGdN19nOIczuNN3C1Awd0aGe63gK0vTph5IbBRCCoHODYEcf5qj9jOB615ZAhTZlSiLZVTHeSQbV21rDpG4Hmdf4pm4rHNui2OT93K1JJTOXNJkCIJINre1aPC7VZbSntJWeMX4WTrytrxoztHaGqEgc1R6Cub/cSSXEjKrMREWEEiY+taLbA2ux9uB5bjZuEAmCkaTFiLa8R560H2htcqUpCiUpUeysCciuY3pPDy0qLohs11vEKXmccC5K5kiSAJncLC1qv7V2YlJdLosU+mogDS9Y5bTPFvZ7KQgEOqKxBJGXKrjqDY3iltvZwccZdN1pKgk5YKUmCpJ43ANZLY+PUtRSmUpTcDid08rRHCeM1oGNoFtALpFrA/3aQOREmN0eVwXITxOGKm73mR4VD0a2Iywla2kBKnCFKI3wbe586s7N2khxqxsLT6e9PwbwGdI3WFdqzjl+NwP3THOhJhPWzlm4SvtpUnlCiO9NdW2U4pSEqP4oudx5iNxFZLp3s7+q0+EyCnIvnCpE+BIrdbAaBw6RM2sfavPw652Ol/izO3caUuIcZ/CtWVyfxAiAAk/pPanwqvtPaYaSVq1i0Xv3UV2ps+HEzYJk8tQR7VmtvtSE2JgEgAandblXfxz9E+jmK+8NrUpktKWVDgVkADOBunQd00bTgRh2EtjjfmSZJjdck0C2CFJS0k/iCM3rA9q1bzOdQKhIAmNxnjWZ/bViuMYTKQOyk8NVawDyEX58qaO23/AFEpUUmYuQYMixvI9aot7TWt55gtBvqldkzZaVJCgoWsZJEcq9x+3Pu6mkdUp0vKCIT+WdVH+0CSe6tfAw/2lul51ppCUhLaTAQBqdbC3+jWSY6POcNY3Eq5AAbzXb1dE8M+tDxCkrA7WU2VIvIM772irS9lMNqBQ3ChoSST4SbHnWMIB0R2WrDYYJWMqzdSZnLwHfxPyFU+k+zxiG0EqUktvBaSkwZSIvyM1oMU5AJNAlY9JAbUdTPn9CunnTNFdkKPVkHUSPSsV0mW0lJSSsqbKitRNyFdoJTutYRW22ZiUjKCQJ/1QVfRVSXy8+tK0glSGwD+KbFU6wN3GrkHGBs/9ZIUbkd968rsDvQbDOqLjxWpxRJUQYHcBwAt4Uqx+au1PpZiQVoBGYnRMxMnedwtJ5TRXB7Qyp1E74HsNwrH9IMUV4xN7JSAB36n2HnVnDPFRVfspi43mJNbt7MgpjtolwmVW4eMfXfXN+ke2lJUgtm2YqjdEix8q1GKxyUFVptHkJN92/yFYLbbcqBkaRbTW3oa52tQaV01W0UJbSeymSSdc3aAtwouvbri8McSeyla1EpBMFw2vYWtIHvWUY6LvYjKWQFSkZiVBIB8dREG1dUw/RhAwJwciVsjtajrAJzDlmFN2qdOK7TxRWokmZNUhT3QQYIgixHAixFMVoak+mfs22cnDbPZkQpxKXFneVLSFR4CE/8AWjOLxtid26qLD0ssxYdWj1SPhFRKRJAOgua3INRPPEwOJqfY2yS4ZUB1esz2lKm4/bEX+hEhrrHB5D51pG1BCQkaDSqiJnFpaQAABGgGlZnais+v5jHmY+dENpPfKgW1Xwnq+/Me4TRfDWc6NbRDmZC2gy4hRSoDeQYkHeDWS+1LFvoxSBKg2WwW4PZmSF6fm08I41rjhyl9S08Z86u9LOjDuOwzYZ6vO2tRPWEgZSL9pIJn8JjfWfgnrnn2edIH28QoZlKQW7oJJSV2KVRuiLmujdGnXFLKlqmQfXlQfYHQpzDJW4/1WcIyNhsqNirMpSyoCVflEaCiux1wYrN3ZrTcJw6XmsquFXtks5EhPChuwnZkUWTNq1neqVPi8KlxJSsfA+BrGdKML91R1mqRYKi8mwBjz4GK2bD00sbhUuoUhYCkqEEHeKanN9ibQ6xTSoiQoRwAIAnnefOt3s3ESnKe4Vy4sHDYptjelxYBvdJhSSd0lJBreMuwT9fWtZ41pZxWCIdKtx0PwNNxLICxxgkeVW0YjrERv+VVHcTmVHL+PnW9YsXMAspEHdUu0ESnMPH501Jg8iKsi4IP0KJMNZHbzwSiBWUwv9V5I3T6CtBto9tTZ3WodsRjIpR3xA85Jqs2ssJits4pGOeaz5j1mVsK3CRCQOcg+NdR2cpakth0yvKM55gX+VGMNhmjCy2gq/UUJzSP7omgm11ZHFRoD6G9Mll7QudoRYARSrK/fqVa1a5y5jsz7ihvAAPd/urv/wAmEtpA1gnvJ3HuoCytJQoXkKJB8Kiff3kzln4xFc7Wolx+LUUkq3gC1lRAk8IPGqbCDA1Jm43DWBVTEOEkDMYO+N1WcMrLIzE6+1ZLR9Hdo9W4UT2TYA6yqxM7vwiuhYLaAWEqtrFtNAa4oh0pVOomIndPzrofRfFpU0EzcEKN51SSf9VqUOe9L2gnHYlI06wkf9u18aEKFj3Uc6arBx2IKbjMB4hCQfWaCTSn0sw9LbZGmRJH+IipGnpCqz/RXaXXYHDr39WEq/cjsH1TVzC4gkODSCD5yK3rI3sYypR4CB3n+B61dee1oZsN+W1fu+AqUOTbnUkmKuQKzm3nB1hA/KI9I96MO4iCT31ldqOEqKprHPwxZaEwd1x/iPjJ8q1Gw1E4dJn8ZkdwEE+YrmnSbabrOE6xowQbyNypB9K6fs9oNttt/wDjaSk98CT6GrikW1SMqjy+PyrKYU5Vxzo9tl/sxvJ9tKz7YhYNHL1RsdiOwsnjWlQrfWL2Q9BvWtw7siK0onUmDI8amSo1CpevdXrbk+VRcv6fuhG1Wbx/TSrxKlJ4cEitRh3gYI0MeRrP/auwkYjCuEahSSf2kKAP+R86IbGxGZCLzYfKsT0irDuVQiqqWw2+4RbrSFxzgBXmRPjXjjnaF9L/AAqrtZzttH+0+9aVahL01ZafvFZrBvknWd9EG8VlBUdQNN/GkAnSGDiF8iP/AFE0OJIWSN1C39plThUvskqJj68qid2wTfnb5eVEsZxuNm4qURQDb20Elx0DURHOAJp/3/qsOlZ/EdBzisfjH1oUSsG9/OtWirIxw4jxpVl8Th15jBIEz53pVz/SZ5T5aWZHZm4r1vEDNETMx5GiW2cHmdy65/eNfPwrPRkcyzcGLelXrotB4kc9PCmZjxqbYmzFPYhLKVZSqQTrEAk28Kk6RbPOFfLOcrIAJI7IveIoxIcI2pRy6z493OtQ8+cKgrSCuUjNwCpI3aCI86GsbPI6pRtmKJndJ0Pia3CsFNikXmbWO4n4UyM2uSqzLUSbqUSSeJNya8yUR2zguoxDiBYA27jcehirjOERGYjdPhrFRbD7LtoD7u4yo3QvMn9qxfwCgf8AKtMSQ4Uj8wj4x6Vz3oEAcSs6Q0uBxkp9q3Gy21LlRP4FDKdecd1WoV2FiikrbVrEjhbX0jyonh3O19fXGs1ihlUVD8SSYP19Xq/s7HheUxBBuOH8HjT+vgxaxzsmBQbHokcqt45wpkmxk/ChD2II7RM92lFqxK7gUrQG3BKVwDfmIrevmOsNc7bxYCgbFQIIBOgHLx17q2+MxXZKhoqI9TTxAPjnJMcKGqc7Y+jTsS/BMa0Kff7ad94tzrNpxqsK5WiweM0rG4N+bAyRRtlRyo4n4VuUNLiMRlSVcbDvNSYRyw7qA4rFyW0cBmPjYfGieHdgVFjftmfHV4YaKK1keASD7ihnRbGEFAJ3gfKhv2wbSz4ltA0aTHisyr0y1d6GMB1taoIyRHEkQfmKx9aalSrnfJ+NqAba2gVPnKRlbTl5Tqo+ftWhOAV1KnDqNBvAOpNB2mUJSTlFr3vbfTlFpbAx61OAbjE9+/wrQHaQ6yBFzfz+V6zfRZgJbU4d1h3qMCreBcyPEqv9RTxFCOkjYL7pVYJMRv8AozNB1qBWixtoO7XStd0rwGZbak/nF+8W9ooGjCf/AGGx+VJPjx9qLO1pvSPGlKmEfpBUr/sR8BT9urScIr9RgJ4yf4qPauHLi8x3/O1McPYUk/lSYneSI9B71tkHOPFrbh7ClVZrDWGleVnT+Tunh6vFIUkXABNu+sXiWZcEwAo6+NzW/wCmqOsxCUc0pPjp40B6T4JDamEIFwlZUd5mPQQaL61PHnRbFIG1UKT+BalAbvxpMetvGo8Kfvm1CVCQpxRj+1AOXw7IoJhGlrxDaUTnK0hMazIgj3mt/wBAtkpTjcYrXqlFtB/cpRJ74SB4mtTwVS6X4lTIabSkFSllX+EQI4X9K1vRrGKfwzLi0hKjIIGnZUUz4xNZ/wC0rCynD5f+QulKT+4fMCtoxhQ2hDaR2UAAeAimBzTp0nNjFQIACR6Uew+wh20agIIH+Nqh6dYUB5tYH4hf/qf5rUYQycw0UmfSj6WG6E7PJUtcwQQjzMn2roWyCEqcQLiRHkTWZ6FNSt2IsoH3rUYBkJedi1knz/1WZ8KfEsoMg+9xwql92Dba8mawsSRxmyR7nhV17EZHDJspEgSBdJvziCL1n9qbbKVxEgjtcYjd8K5c7lb4zYL48ZkoP6kA+YoEluEqmwzAT3gR8+QIo3hlkoZGug8jHwquloqgJEjrFz4LN/et+sxGnYYSnrSok6eBIkeg8qP4FhSmeSRrwqptR8JDbe9RJA5DfRtjs4T9w/mtTqisbtROQFatBqfHWhRUJk6T7UX22sqKW0CSsxyHGeXzoUnDAFKColS4uRaSJ8OFZ5f4YmwWJSl0G+o9SB8a2GzTKxOke9/lWNewRbWCbKjS0EagxxrZ7MEQo2AufC5p4UV44uX1nnHlaiTuLCEydw+jHAVkMTtk55Sm6iTfnxiiqiVuGRGVIGbcreod0ki/Cjf6OMb012dcrzSlQLgvMkmSSeEcLX5VqOguG6vCpJBBcv50K6SOS11e91zIgHUaFShyjXwrW4NoIQhA/KhJjuIFH/P7TyTbOxIzLQqZIM66RHlQZ7Dw0ueEUcS1C1HimqeKZlChxvXZhQ2Q0Qwkf3yfhUuKw8kmrWBZ/pcp+dPcbqnipq0kqbBuAgx3kG/tQXANS+Z0AIrSOwC2YmQKHJYCXlxoBVQgRhxa1A9vMaRxPqfkK08WvQ/FYYOFU8DFVTJJZtpSo2MBFr0q5a2F7XZDj3XIiEFEniUkms305KlY4QRBbEDgLzPM1qWYabUkAqCjJn0Fc3x2Jc+8Fa0nPmsL9yQOURW6zBPou4G9oMk7knwJSoTWy6COgrxq/wBeIMdwmKxf3J1OLbUUhFrE2FkmfG5Mcq1nRNpDbKw07nN1EXiY1EjlRqQ9MHVLx+Eby2SpKxacxz/AJ9a3BVNcYG33FvtvSS4iAgcxaB3/ABrsbaiQLX30yrALpY2FdWIuJPtVvBvEM5zqE+1WcfhCuJ3cqcnBnJlAN6UD9EAEqWI/Fee7d61omR/Wc4ZEecqqpgMAUGTYVZwmInEOIFxk17rj5UbikM2u6lAQSkKJVlE8wfcgWoYVoUQpQClTwhP4gCfCR3+NW+krZLaYEkLCrf23od1J6xO4du3/AHbVNZ5SUy4ufeR1gSnQOJ775beYVUuwVqLmIQR2UurHOQoyPfzqrtJlLKyrMAoulV/0gyPc1oMKwkKcWgghxef/ADSDHnNE9IftnBE4lhcdkIWCeBGnnm9K0W0j2Ep3BI+XwoRtBZGW4uQJNEtsG06dke5+VanoYvpK+W+rWjXONeVz6gVO80QpLwEJK8pHAntfE+VQbZwxcxGHbMZCB5knNPL8PrRbGtdVhFgg9lxPgUiD8qx9p+ItqJ7bZIsoQDHCaMvOZcMtW8pIH/a1AVPKUglQs2ZQf1JUmx/y961LDIUyEkGCAe6MtbZY7oijOtS1jNlHqZM+nrS6GbRJU40rNBUSkndxHpNX+iCAhnEKP4etV5JAt71S6EYYlx1ZIgEgcb3B8qzxnjVVOljSkLZcQBmCVpSTuKlIkjdMT51q+jTjq2v6o7QBSFcRaJrN/aCIbajULJ9P9Vsej7OTDtA65QT3m5p+4v8AVsuALE8I86a43ak8ZUOVWHLgxXQKWzmyE8o+NOxLYgzVxCcsDlUWNalNqliqoZUoO7TxqNCZUtXE09pkkQbVKyoCRUEC2ptUCmoq0VGeVRuQd9IDlJHClUq0CdaVWtOZNsPGxK9OM1MnZi1ZSQSRoSJI7po+XJ96sNYqDb6nw0riWTe++Zx2JToBCNwi8iZ30Q2bhnGxCERxEH3mtB1iVGdwvMG1SnFAHSCeH13VagDCbEQlfWBhAcmR38QCYBmjjS3N4MVY+9yOEd3xpDEnjv5afOpYenNwqVsqnQ1GnF3ufSnpxxgb/KnUkW2VpUhQOVQIMcCI1oNs/BrStZQ6lzKctpzHv3UYbxRP1/NPTiL238qvUrrZdVqKuvYIQJ7IJBngNTfdpXhxSkgnhf6vQ1zbS8iy4AUBJJhO4CbUioemaMymiiFBUJCgQb757redS9HXMQ5KnGy2gABCVCCdBJG6w9aHf/LJexbCUxkReLCNb92laZrFki9YndtavgbtXE/1EIBkiSYixlNvIk+VO6Y4xxsoAsmCO8iBWb6PBxzHOIUFdnMTmB3FKMw3QQAfGiHS/a6XFrw6jlW3iMpm0JgEHuIIP+qrerVJ2jZcdxK2XUNGESnNIykpVEXv6b61OIwvWYZ5LhBUqVQNyhcRVDZuLaWpaGIyNBKez+GSVEgHfaPOosSlRVMkQdx8KUoYVpSMI2DcOKB1J/THcJ+PGthhgoNpEzeZ5cPQVmEJIwrKdyUA66HMR7Ub2njOrYIGob9SmT43q0YG9HITgFqWJCluSOOYxTuhrNnB+2P8b1DsdwO4DIBcLCY7yPaZ8KO7NwJbVMiI0juArXEVlPtAWmUITcpJzACYJggVusC0erRIjsJt4CuY7bwuITinCpsuhThUgpk2JkJNuFq6RsJDqWh1ypWb5REIEDsDjHHiaJeytKw83pwaipesFIOCtootUShUuccaYpYqSKKiWBUi3gN9QuOjiPSrRiNQqBYp5eqB52rViEilSK5/3Sq1MlB0kd+p96nYHPxjx4UFaxR10BuAeP7hM1YZxEmVKPcCI05C/vXM4MpYOlpmw3d8WpyGrSZtqZoeh6BIXnPIADz9Kcw4pIuCZ4xb1oQkyAfzC+kGfWrIaHePfyFDPvCo7Oo119SRFPaeVw8jOvcONKEQ1r9cKQQDe318aqBSjpuI5jhw4Ul5p3Ge6oryG0+NSIUm1UAVzceRPsQJp6iRwtrAmpCQWkHnwrx3EJCTMRvnS9qGls3PC8WMdwIpy25TcBU6zbdwj5U6GdX0OYDiih1zJ/4QtIkb0hQGYJ3Rw31sWymB2SBA/wBUGb2QznCw2A4BZSdRvF550Vw6wLRPlb1qK/ssFxcaJBBt7H38KEdMejOHxLxW6hQWAAFpVlJG6dx4XE61FtPDqdyhClIE3+gbeNR7SxP3fDytROWwMzO/fyFW9DBXY+zmWGg20jKkbhvO9ROpJ41YfYTlNrway7vShCW5EgkTp5UG2d9ojiHP6jeZHGIUOFt96P0cbrE4KGEWuIT60RxODSokKBuB7Ch2w9rDHwoBSUJVJkQCYiJ38fKjOOnMRpFgeI3HyrXwKjWzkISkJk5fwknS0brTBN+Zr3DtqGsxT0OAWKqf94H6h4kVTpGpABmL1It61VV4hIM5h4fUU04gbj7Vak/XcTVd7EKOio7gI86hU4CdajdQcxkmPEeVpq0rgxh/UKYrGHiOFDnXIMHeLGD5aRFMSpU2jLG+15nhRoEFYru86hde32jjz4VTWrtRI5pHxFxH8UxYF+zfkAD3iN9BWjiVC0C3D5mq2J2iEnTS5uPLW5qm8VaKKgNypQPET9XpjrnHtRuiVHdMAfUGkJF7RcmxEbpSufQgUqGqYEnsrHcpEeprypBuUaFU+Fh3VJ2R47+ye8id3OqDbpGnHXXuqwl3NAnlv/0KCto3HtRvkjz17ovVhtaf1eFgf8uHrVRxwj8sC95O7+ee4cbTocEJiTzvM2ixj2oCy25BMRyzSTe/iKnRaSBO85SYFuH5p7qooVOskfuVfiQMsR3Vb7KDAJUeIzqTG4kTY/zUllonQCN+kfHvvUgVebenjfXSartr1BAItwE8TB9pPdU6RbdOkGSPCkmh05oINogGL803n086cFLmI7oAi3eb7qelZIJFiN0cz2o32/mn9aBqqNNRB7wTY67tKkalKyBoZm8x7fOvXSQkElCQPxSo34QZ+pp63UiNSTpA3jfx87VGy+V6oWnhmTBjedSP96VJIppc6a7513WM161njSOHDhv1r1StQDB0MFI05RHDUb6eFAQdJuOflUkaMw750nWe8+3Cq2PwqlwCAoA3CgCN/wDdqKIKIIuRPdbjBsK8Wd5AI7r/ABMVILVs1owVMgiRHwgTcVHi9nMAFRw0qtYRM8jmF/GjB7X6hbcbfWnpTka/mBjl5XEeFqkzGK2I6VAtS22gdlGZVr5iSNZm+laTYeOzICXCoFNpVMHuJvE0oCVBQgWvJtutJV36ipC6rKOyDAk9qfCYqSR9wH8KgTwmoy5xFxc9q3nqb1HmH6Jm9jf4VCp24ASpQ01980E7/KkJ2ngriOW7vt7imPYhGbJmIPCdfH6NNSIvZU/qMHhppupOIzmZJI3aCY7tfnUkqniIiddTv4yPOkpWlyJ4GDN+EW7xxpi2xvB5zpp9G1RK0Osa8+MwLGLa1YUqsUDEqFt2YX+uRFeyqYzRHEfE1VCjAmSRv7M8twEd1REpBsPKdBaI4elQXFmDmvIt4eAqq+sAEAC5M8L+hqsHTBmZG4p05CePGo04kBMlIE6annqLQBbQD1qSyvF/qSbcNOfKoXXoSYHmefKTP8VXcdSN87gFRMzaJv51A09mBBlKgOKRykwQfC4HshdbeMC48ZmlQpSrnMTM37f+/evKUFoUTmkzep0qMovqgzzsaVKs0pGvx95E871YxZ7Q5KAH+SRHkT5mlSrJEGB2ljdPzpxSCgSJ7Q1rylTAvLSBEADupce6lSqSo1/yEbr23bt1PxKAp1AIBGUGCJEg2McaVKop2XDnIk/m38FQKturMJudRv768pVJMtIEkCDGu/TjUGBWYVc2UQOXaNqVKhJX1HKkyZk336KqNpwkIkm5VN+ZpUqfqWR/yKHP4Jq8EABJAEkwTGtzrXtKlKRSIFqa2YzR9WrylUFIqPVrMmRmg79Bvp2GcJS1JJlN5Ova317SoiOxqiAIMXOlWGk28BSpUpE6NfrearNLPZudTv5ClSpRmLEpve6RfmoSKjaFyNwIjl3UqVSVnzoO/wCNRBwwq5/Fx5UqVAVsCP8Ak8P/AFqrjEw9Iscmo/bSpUqqCHCQLnTjSpUqS//Z">
          <a:extLst>
            <a:ext uri="{FF2B5EF4-FFF2-40B4-BE49-F238E27FC236}">
              <a16:creationId xmlns:a16="http://schemas.microsoft.com/office/drawing/2014/main" id="{8FE95FA4-AF36-4ABE-8B71-D58B21F20935}"/>
            </a:ext>
          </a:extLst>
        </xdr:cNvPr>
        <xdr:cNvSpPr>
          <a:spLocks noChangeAspect="1" noChangeArrowheads="1"/>
        </xdr:cNvSpPr>
      </xdr:nvSpPr>
      <xdr:spPr bwMode="auto">
        <a:xfrm>
          <a:off x="10111740" y="96926400"/>
          <a:ext cx="295275" cy="34842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F44386-84B9-4384-8866-9428B78AD140}">
  <sheetPr codeName="Sheet2">
    <tabColor theme="0"/>
    <pageSetUpPr fitToPage="1"/>
  </sheetPr>
  <dimension ref="A1:N707"/>
  <sheetViews>
    <sheetView showGridLines="0" tabSelected="1" zoomScale="80" zoomScaleNormal="80" workbookViewId="0">
      <pane ySplit="6" topLeftCell="A692" activePane="bottomLeft" state="frozenSplit"/>
      <selection pane="bottomLeft" activeCell="A696" sqref="A696"/>
    </sheetView>
  </sheetViews>
  <sheetFormatPr defaultColWidth="8.77734375" defaultRowHeight="14.4" x14ac:dyDescent="0.3"/>
  <cols>
    <col min="1" max="1" width="61" style="73" customWidth="1"/>
    <col min="2" max="2" width="35.109375" customWidth="1"/>
    <col min="3" max="3" width="16.6640625" bestFit="1" customWidth="1"/>
    <col min="4" max="4" width="17.77734375" customWidth="1"/>
    <col min="5" max="5" width="12.109375" bestFit="1" customWidth="1"/>
    <col min="6" max="6" width="10.109375" customWidth="1"/>
    <col min="7" max="7" width="8.44140625" customWidth="1"/>
    <col min="8" max="8" width="11.109375" customWidth="1"/>
    <col min="9" max="9" width="11.109375" bestFit="1" customWidth="1"/>
    <col min="11" max="11" width="29.109375" customWidth="1"/>
    <col min="12" max="12" width="6.109375" hidden="1" customWidth="1"/>
  </cols>
  <sheetData>
    <row r="1" spans="1:12" ht="22.8" x14ac:dyDescent="0.4">
      <c r="A1" s="84"/>
      <c r="B1" s="84"/>
      <c r="C1" s="84"/>
      <c r="D1" s="84"/>
      <c r="E1" s="84"/>
      <c r="F1" s="84"/>
      <c r="G1" s="84"/>
      <c r="H1" s="84"/>
      <c r="I1" s="84"/>
      <c r="J1" s="84"/>
      <c r="K1" s="84"/>
      <c r="L1" s="1"/>
    </row>
    <row r="2" spans="1:12" ht="17.399999999999999" x14ac:dyDescent="0.3">
      <c r="A2" s="85"/>
      <c r="B2" s="85"/>
      <c r="C2" s="85"/>
      <c r="D2" s="85"/>
      <c r="E2" s="85"/>
      <c r="F2" s="85"/>
      <c r="G2" s="85"/>
      <c r="H2" s="85"/>
      <c r="I2" s="85"/>
      <c r="J2" s="85"/>
      <c r="K2" s="85"/>
      <c r="L2" s="1"/>
    </row>
    <row r="3" spans="1:12" ht="15.6" x14ac:dyDescent="0.3">
      <c r="A3" s="72"/>
      <c r="B3" s="3"/>
      <c r="C3" s="3"/>
      <c r="D3" s="3"/>
      <c r="E3" s="3"/>
      <c r="F3" s="3"/>
      <c r="G3" s="3"/>
      <c r="H3" s="4"/>
      <c r="I3" s="4"/>
      <c r="J3" s="3"/>
      <c r="K3" s="5"/>
      <c r="L3" s="1"/>
    </row>
    <row r="4" spans="1:12" ht="15.6" x14ac:dyDescent="0.3">
      <c r="A4" s="72"/>
      <c r="B4" s="3"/>
      <c r="C4" s="3"/>
      <c r="D4" s="3"/>
      <c r="E4" s="3"/>
      <c r="F4" s="3"/>
      <c r="G4" s="3"/>
      <c r="H4" s="4"/>
      <c r="I4" s="4"/>
      <c r="J4" s="3"/>
      <c r="K4" s="5"/>
      <c r="L4" s="1"/>
    </row>
    <row r="5" spans="1:12" ht="16.2" thickBot="1" x14ac:dyDescent="0.35">
      <c r="A5" s="8" t="s">
        <v>1665</v>
      </c>
      <c r="B5" s="9" t="s">
        <v>0</v>
      </c>
      <c r="C5" s="9"/>
      <c r="D5" s="9" t="s">
        <v>299</v>
      </c>
      <c r="E5" s="9" t="s">
        <v>1</v>
      </c>
      <c r="F5" s="9" t="s">
        <v>2</v>
      </c>
      <c r="G5" s="9" t="s">
        <v>372</v>
      </c>
      <c r="H5" s="10" t="s">
        <v>386</v>
      </c>
      <c r="I5" s="10" t="s">
        <v>386</v>
      </c>
      <c r="J5" s="9"/>
      <c r="K5" s="11"/>
      <c r="L5" s="6"/>
    </row>
    <row r="6" spans="1:12" ht="16.2" thickBot="1" x14ac:dyDescent="0.35">
      <c r="A6" s="62" t="s">
        <v>1662</v>
      </c>
      <c r="B6" s="13"/>
      <c r="C6" s="13"/>
      <c r="D6" s="13"/>
      <c r="E6" s="13"/>
      <c r="F6" s="13"/>
      <c r="G6" s="13" t="s">
        <v>3</v>
      </c>
      <c r="H6" s="14" t="s">
        <v>5</v>
      </c>
      <c r="I6" s="14" t="s">
        <v>4</v>
      </c>
      <c r="J6" s="13"/>
      <c r="K6" s="15" t="s">
        <v>6</v>
      </c>
      <c r="L6" s="16">
        <v>1.21</v>
      </c>
    </row>
    <row r="7" spans="1:12" ht="30" customHeight="1" x14ac:dyDescent="0.3">
      <c r="A7" s="75" t="s">
        <v>900</v>
      </c>
      <c r="B7" s="80" t="s">
        <v>903</v>
      </c>
      <c r="C7" s="80"/>
      <c r="D7" s="80" t="s">
        <v>309</v>
      </c>
      <c r="E7" s="81">
        <v>2017</v>
      </c>
      <c r="F7" s="81">
        <v>2</v>
      </c>
      <c r="G7" s="17"/>
      <c r="H7" s="76">
        <v>32</v>
      </c>
      <c r="I7" s="76">
        <f>H7*$L$6</f>
        <v>38.72</v>
      </c>
      <c r="J7" s="82"/>
      <c r="K7" s="77"/>
      <c r="L7" s="18"/>
    </row>
    <row r="8" spans="1:12" ht="30" customHeight="1" x14ac:dyDescent="0.3">
      <c r="A8" s="63" t="s">
        <v>901</v>
      </c>
      <c r="B8" s="47" t="s">
        <v>903</v>
      </c>
      <c r="C8" s="47"/>
      <c r="D8" s="47" t="s">
        <v>309</v>
      </c>
      <c r="E8" s="46">
        <v>2021</v>
      </c>
      <c r="F8" s="46">
        <v>5</v>
      </c>
      <c r="G8" s="3"/>
      <c r="H8" s="4">
        <v>13.64</v>
      </c>
      <c r="I8" s="4">
        <f>H8*$L$6</f>
        <v>16.5044</v>
      </c>
      <c r="J8" s="18"/>
      <c r="K8" s="20"/>
      <c r="L8" s="18"/>
    </row>
    <row r="9" spans="1:12" ht="30" customHeight="1" x14ac:dyDescent="0.3">
      <c r="A9" s="63" t="s">
        <v>894</v>
      </c>
      <c r="B9" s="3" t="s">
        <v>848</v>
      </c>
      <c r="C9" s="3"/>
      <c r="D9" s="3" t="s">
        <v>309</v>
      </c>
      <c r="E9" s="3">
        <v>2019</v>
      </c>
      <c r="F9" s="3">
        <v>1</v>
      </c>
      <c r="G9" s="3"/>
      <c r="H9" s="4">
        <v>35</v>
      </c>
      <c r="I9" s="4">
        <f>H9*$L$6</f>
        <v>42.35</v>
      </c>
      <c r="J9" s="18"/>
      <c r="K9" s="20"/>
      <c r="L9" s="18"/>
    </row>
    <row r="10" spans="1:12" ht="30" customHeight="1" x14ac:dyDescent="0.3">
      <c r="A10" s="64" t="s">
        <v>894</v>
      </c>
      <c r="B10" s="47" t="s">
        <v>815</v>
      </c>
      <c r="C10" s="47"/>
      <c r="D10" s="3" t="s">
        <v>309</v>
      </c>
      <c r="E10" s="46">
        <v>2021</v>
      </c>
      <c r="F10" s="46">
        <v>1</v>
      </c>
      <c r="G10" s="3"/>
      <c r="H10" s="4">
        <v>35</v>
      </c>
      <c r="I10" s="4">
        <f>H10*$L$6</f>
        <v>42.35</v>
      </c>
      <c r="J10" s="18" t="s">
        <v>10</v>
      </c>
      <c r="K10" s="20"/>
      <c r="L10" s="18"/>
    </row>
    <row r="11" spans="1:12" ht="30" customHeight="1" x14ac:dyDescent="0.3">
      <c r="A11" s="63" t="s">
        <v>902</v>
      </c>
      <c r="B11" s="47" t="s">
        <v>903</v>
      </c>
      <c r="C11" s="47"/>
      <c r="D11" s="47" t="s">
        <v>309</v>
      </c>
      <c r="E11" s="46">
        <v>2021</v>
      </c>
      <c r="F11" s="46">
        <v>5</v>
      </c>
      <c r="G11" s="3"/>
      <c r="H11" s="4">
        <v>15.29</v>
      </c>
      <c r="I11" s="4">
        <f>H11*$L$6</f>
        <v>18.500899999999998</v>
      </c>
      <c r="J11" s="18"/>
      <c r="K11" s="20"/>
      <c r="L11" s="18"/>
    </row>
    <row r="12" spans="1:12" ht="30" customHeight="1" x14ac:dyDescent="0.3">
      <c r="A12" s="63" t="s">
        <v>1432</v>
      </c>
      <c r="B12" s="3" t="s">
        <v>523</v>
      </c>
      <c r="C12" s="3" t="s">
        <v>412</v>
      </c>
      <c r="D12" s="3" t="s">
        <v>309</v>
      </c>
      <c r="E12" s="3">
        <v>2022</v>
      </c>
      <c r="F12" s="3">
        <v>12</v>
      </c>
      <c r="G12" s="3"/>
      <c r="H12" s="4">
        <v>16.53</v>
      </c>
      <c r="I12" s="4">
        <f>H12*$L$6</f>
        <v>20.001300000000001</v>
      </c>
      <c r="J12" s="18"/>
      <c r="K12" s="20" t="s">
        <v>62</v>
      </c>
      <c r="L12" s="18"/>
    </row>
    <row r="13" spans="1:12" ht="30" customHeight="1" x14ac:dyDescent="0.3">
      <c r="A13" s="63" t="s">
        <v>1629</v>
      </c>
      <c r="B13" s="3" t="s">
        <v>1630</v>
      </c>
      <c r="C13" s="3"/>
      <c r="D13" s="3" t="s">
        <v>309</v>
      </c>
      <c r="E13" s="3">
        <v>2019</v>
      </c>
      <c r="F13" s="3">
        <v>3</v>
      </c>
      <c r="G13" s="3"/>
      <c r="H13" s="4">
        <v>29.5</v>
      </c>
      <c r="I13" s="4">
        <f>H13*$L$6</f>
        <v>35.695</v>
      </c>
      <c r="J13" s="18"/>
      <c r="K13" s="20"/>
      <c r="L13" s="18"/>
    </row>
    <row r="14" spans="1:12" ht="30" customHeight="1" x14ac:dyDescent="0.3">
      <c r="A14" s="63" t="s">
        <v>1811</v>
      </c>
      <c r="B14" s="3" t="s">
        <v>1808</v>
      </c>
      <c r="C14" s="3"/>
      <c r="D14" s="3" t="s">
        <v>309</v>
      </c>
      <c r="E14" s="3">
        <v>2022</v>
      </c>
      <c r="F14" s="3">
        <v>12</v>
      </c>
      <c r="G14" s="3"/>
      <c r="H14" s="4">
        <v>27.27</v>
      </c>
      <c r="I14" s="4">
        <f>H14*$L$6</f>
        <v>32.996699999999997</v>
      </c>
      <c r="J14" s="18" t="s">
        <v>10</v>
      </c>
      <c r="K14" s="20"/>
      <c r="L14" s="18"/>
    </row>
    <row r="15" spans="1:12" ht="30" customHeight="1" x14ac:dyDescent="0.3">
      <c r="A15" s="63" t="s">
        <v>1809</v>
      </c>
      <c r="B15" s="3" t="s">
        <v>1808</v>
      </c>
      <c r="C15" s="3"/>
      <c r="D15" s="3" t="s">
        <v>309</v>
      </c>
      <c r="E15" s="3">
        <v>2022</v>
      </c>
      <c r="F15" s="3">
        <v>12</v>
      </c>
      <c r="G15" s="3"/>
      <c r="H15" s="4">
        <v>16.53</v>
      </c>
      <c r="I15" s="4">
        <f>H15*$L$6</f>
        <v>20.001300000000001</v>
      </c>
      <c r="J15" s="18" t="s">
        <v>10</v>
      </c>
      <c r="K15" s="20"/>
      <c r="L15" s="18"/>
    </row>
    <row r="16" spans="1:12" ht="30" customHeight="1" x14ac:dyDescent="0.3">
      <c r="A16" s="63" t="s">
        <v>1810</v>
      </c>
      <c r="B16" s="3" t="s">
        <v>1808</v>
      </c>
      <c r="C16" s="3"/>
      <c r="D16" s="3" t="s">
        <v>309</v>
      </c>
      <c r="E16" s="3">
        <v>2022</v>
      </c>
      <c r="F16" s="3">
        <v>12</v>
      </c>
      <c r="G16" s="3"/>
      <c r="H16" s="4">
        <v>24.79</v>
      </c>
      <c r="I16" s="4">
        <f>H16*$L$6</f>
        <v>29.995899999999999</v>
      </c>
      <c r="J16" s="18" t="s">
        <v>10</v>
      </c>
      <c r="K16" s="20"/>
      <c r="L16" s="18"/>
    </row>
    <row r="17" spans="1:12" ht="30" customHeight="1" x14ac:dyDescent="0.3">
      <c r="A17" s="64" t="s">
        <v>1638</v>
      </c>
      <c r="B17" s="46" t="s">
        <v>1637</v>
      </c>
      <c r="C17" s="47"/>
      <c r="D17" s="47" t="s">
        <v>309</v>
      </c>
      <c r="E17" s="46">
        <v>2017</v>
      </c>
      <c r="F17" s="46">
        <v>1</v>
      </c>
      <c r="G17" s="3"/>
      <c r="H17" s="4">
        <v>55</v>
      </c>
      <c r="I17" s="4">
        <f>H17*$L$6</f>
        <v>66.55</v>
      </c>
      <c r="J17" s="18"/>
      <c r="K17" s="20"/>
      <c r="L17" s="18"/>
    </row>
    <row r="18" spans="1:12" ht="30" customHeight="1" x14ac:dyDescent="0.3">
      <c r="A18" s="64" t="s">
        <v>1638</v>
      </c>
      <c r="B18" s="46" t="s">
        <v>1637</v>
      </c>
      <c r="C18" s="47"/>
      <c r="D18" s="47" t="s">
        <v>309</v>
      </c>
      <c r="E18" s="46">
        <v>2020</v>
      </c>
      <c r="F18" s="46">
        <v>1</v>
      </c>
      <c r="G18" s="3"/>
      <c r="H18" s="4">
        <v>55</v>
      </c>
      <c r="I18" s="4">
        <f>H18*$L$6</f>
        <v>66.55</v>
      </c>
      <c r="J18" s="18"/>
      <c r="K18" s="20"/>
      <c r="L18" s="18"/>
    </row>
    <row r="19" spans="1:12" ht="30" customHeight="1" x14ac:dyDescent="0.3">
      <c r="A19" s="64" t="s">
        <v>823</v>
      </c>
      <c r="B19" s="46" t="s">
        <v>820</v>
      </c>
      <c r="C19" s="47"/>
      <c r="D19" s="47" t="s">
        <v>309</v>
      </c>
      <c r="E19" s="46">
        <v>2019</v>
      </c>
      <c r="F19" s="46">
        <v>1</v>
      </c>
      <c r="G19" s="3"/>
      <c r="H19" s="4">
        <v>25</v>
      </c>
      <c r="I19" s="4">
        <f>H19*$L$6</f>
        <v>30.25</v>
      </c>
      <c r="J19" s="18"/>
      <c r="K19" s="20"/>
      <c r="L19" s="18"/>
    </row>
    <row r="20" spans="1:12" ht="30" customHeight="1" x14ac:dyDescent="0.3">
      <c r="A20" s="63" t="s">
        <v>198</v>
      </c>
      <c r="B20" s="3" t="s">
        <v>593</v>
      </c>
      <c r="C20" s="3"/>
      <c r="D20" s="3" t="s">
        <v>309</v>
      </c>
      <c r="E20" s="3">
        <v>2015</v>
      </c>
      <c r="F20" s="3">
        <v>1</v>
      </c>
      <c r="G20" s="3"/>
      <c r="H20" s="4">
        <v>30</v>
      </c>
      <c r="I20" s="4">
        <f>H20*$L$6</f>
        <v>36.299999999999997</v>
      </c>
      <c r="J20" s="18"/>
      <c r="K20" s="20"/>
      <c r="L20" s="18"/>
    </row>
    <row r="21" spans="1:12" ht="30" customHeight="1" x14ac:dyDescent="0.3">
      <c r="A21" s="63" t="s">
        <v>198</v>
      </c>
      <c r="B21" s="3" t="s">
        <v>593</v>
      </c>
      <c r="C21" s="3"/>
      <c r="D21" s="3" t="s">
        <v>309</v>
      </c>
      <c r="E21" s="3">
        <v>2018</v>
      </c>
      <c r="F21" s="3">
        <v>1</v>
      </c>
      <c r="G21" s="3"/>
      <c r="H21" s="4">
        <v>23.14</v>
      </c>
      <c r="I21" s="4">
        <f>H21*$L$6</f>
        <v>27.999400000000001</v>
      </c>
      <c r="J21" s="18"/>
      <c r="K21" s="20"/>
      <c r="L21" s="18"/>
    </row>
    <row r="22" spans="1:12" ht="30" customHeight="1" x14ac:dyDescent="0.3">
      <c r="A22" s="63" t="s">
        <v>949</v>
      </c>
      <c r="B22" s="3" t="s">
        <v>611</v>
      </c>
      <c r="C22" s="3"/>
      <c r="D22" s="3" t="s">
        <v>309</v>
      </c>
      <c r="E22" s="3">
        <v>2020</v>
      </c>
      <c r="F22" s="3">
        <v>5</v>
      </c>
      <c r="G22" s="3"/>
      <c r="H22" s="4">
        <v>21.49</v>
      </c>
      <c r="I22" s="4">
        <f>H22*$L$6</f>
        <v>26.002899999999997</v>
      </c>
      <c r="J22" s="18"/>
      <c r="K22" s="20"/>
      <c r="L22" s="18"/>
    </row>
    <row r="23" spans="1:12" ht="30" customHeight="1" x14ac:dyDescent="0.3">
      <c r="A23" s="63" t="s">
        <v>842</v>
      </c>
      <c r="B23" s="3" t="s">
        <v>1011</v>
      </c>
      <c r="C23" s="3"/>
      <c r="D23" s="3" t="s">
        <v>309</v>
      </c>
      <c r="E23" s="3">
        <v>2020</v>
      </c>
      <c r="F23" s="3">
        <v>6</v>
      </c>
      <c r="G23" s="3"/>
      <c r="H23" s="4">
        <v>24.79</v>
      </c>
      <c r="I23" s="4">
        <f>H23*$L$6</f>
        <v>29.995899999999999</v>
      </c>
      <c r="J23" s="18"/>
      <c r="K23" s="20"/>
      <c r="L23" s="18"/>
    </row>
    <row r="24" spans="1:12" ht="30" customHeight="1" x14ac:dyDescent="0.3">
      <c r="A24" s="63" t="s">
        <v>842</v>
      </c>
      <c r="B24" s="3" t="s">
        <v>325</v>
      </c>
      <c r="C24" s="3"/>
      <c r="D24" s="3" t="s">
        <v>309</v>
      </c>
      <c r="E24" s="3">
        <v>2019</v>
      </c>
      <c r="F24" s="3">
        <v>12</v>
      </c>
      <c r="G24" s="3"/>
      <c r="H24" s="4">
        <v>24.79</v>
      </c>
      <c r="I24" s="4">
        <f>H24*$L$6</f>
        <v>29.995899999999999</v>
      </c>
      <c r="J24" s="18"/>
      <c r="K24" s="20" t="s">
        <v>62</v>
      </c>
      <c r="L24" s="18"/>
    </row>
    <row r="25" spans="1:12" ht="30" customHeight="1" x14ac:dyDescent="0.3">
      <c r="A25" s="63" t="s">
        <v>842</v>
      </c>
      <c r="B25" s="3" t="s">
        <v>325</v>
      </c>
      <c r="C25" s="3"/>
      <c r="D25" s="3" t="s">
        <v>309</v>
      </c>
      <c r="E25" s="3">
        <v>2020</v>
      </c>
      <c r="F25" s="3">
        <v>12</v>
      </c>
      <c r="G25" s="3"/>
      <c r="H25" s="4">
        <v>24.79</v>
      </c>
      <c r="I25" s="4">
        <f>H25*$L$6</f>
        <v>29.995899999999999</v>
      </c>
      <c r="J25" s="18"/>
      <c r="K25" s="20" t="s">
        <v>62</v>
      </c>
      <c r="L25" s="18"/>
    </row>
    <row r="26" spans="1:12" ht="30" customHeight="1" x14ac:dyDescent="0.3">
      <c r="A26" s="63" t="s">
        <v>1013</v>
      </c>
      <c r="B26" s="3" t="s">
        <v>1011</v>
      </c>
      <c r="C26" s="3"/>
      <c r="D26" s="3" t="s">
        <v>309</v>
      </c>
      <c r="E26" s="3">
        <v>2020</v>
      </c>
      <c r="F26" s="3">
        <v>6</v>
      </c>
      <c r="G26" s="3"/>
      <c r="H26" s="4">
        <v>21.49</v>
      </c>
      <c r="I26" s="4">
        <f>H26*$L$6</f>
        <v>26.002899999999997</v>
      </c>
      <c r="J26" s="18"/>
      <c r="K26" s="20"/>
      <c r="L26" s="18"/>
    </row>
    <row r="27" spans="1:12" ht="30" customHeight="1" x14ac:dyDescent="0.3">
      <c r="A27" s="63" t="s">
        <v>324</v>
      </c>
      <c r="B27" s="3" t="s">
        <v>325</v>
      </c>
      <c r="C27" s="3"/>
      <c r="D27" s="3" t="s">
        <v>309</v>
      </c>
      <c r="E27" s="3">
        <v>2015</v>
      </c>
      <c r="F27" s="3">
        <v>1</v>
      </c>
      <c r="G27" s="3"/>
      <c r="H27" s="4">
        <v>28.1</v>
      </c>
      <c r="I27" s="4">
        <f>H27*$L$6</f>
        <v>34.000999999999998</v>
      </c>
      <c r="J27" s="18"/>
      <c r="K27" s="20"/>
      <c r="L27" s="18"/>
    </row>
    <row r="28" spans="1:12" ht="30" customHeight="1" x14ac:dyDescent="0.3">
      <c r="A28" s="63" t="s">
        <v>324</v>
      </c>
      <c r="B28" s="3" t="s">
        <v>325</v>
      </c>
      <c r="C28" s="3"/>
      <c r="D28" s="3" t="s">
        <v>309</v>
      </c>
      <c r="E28" s="3">
        <v>2018</v>
      </c>
      <c r="F28" s="3">
        <v>1</v>
      </c>
      <c r="G28" s="3"/>
      <c r="H28" s="4">
        <v>24.79</v>
      </c>
      <c r="I28" s="4">
        <f>H28*$L$6</f>
        <v>29.995899999999999</v>
      </c>
      <c r="J28" s="18"/>
      <c r="K28" s="20"/>
      <c r="L28" s="18"/>
    </row>
    <row r="29" spans="1:12" ht="30" customHeight="1" x14ac:dyDescent="0.3">
      <c r="A29" s="63" t="s">
        <v>324</v>
      </c>
      <c r="B29" s="3" t="s">
        <v>325</v>
      </c>
      <c r="C29" s="3"/>
      <c r="D29" s="3" t="s">
        <v>309</v>
      </c>
      <c r="E29" s="3">
        <v>2019</v>
      </c>
      <c r="F29" s="3">
        <v>3</v>
      </c>
      <c r="G29" s="3"/>
      <c r="H29" s="4">
        <v>24.79</v>
      </c>
      <c r="I29" s="4">
        <f>H29*$L$6</f>
        <v>29.995899999999999</v>
      </c>
      <c r="J29" s="18"/>
      <c r="K29" s="20"/>
      <c r="L29" s="18"/>
    </row>
    <row r="30" spans="1:12" ht="30" customHeight="1" x14ac:dyDescent="0.3">
      <c r="A30" s="63" t="s">
        <v>324</v>
      </c>
      <c r="B30" s="3" t="s">
        <v>325</v>
      </c>
      <c r="C30" s="3"/>
      <c r="D30" s="3" t="s">
        <v>309</v>
      </c>
      <c r="E30" s="3">
        <v>2020</v>
      </c>
      <c r="F30" s="3">
        <v>6</v>
      </c>
      <c r="G30" s="3"/>
      <c r="H30" s="4">
        <v>24.79</v>
      </c>
      <c r="I30" s="4">
        <f>H30*$L$6</f>
        <v>29.995899999999999</v>
      </c>
      <c r="J30" s="18"/>
      <c r="K30" s="20" t="s">
        <v>62</v>
      </c>
      <c r="L30" s="18"/>
    </row>
    <row r="31" spans="1:12" ht="30" customHeight="1" x14ac:dyDescent="0.3">
      <c r="A31" s="63" t="s">
        <v>324</v>
      </c>
      <c r="B31" s="3" t="s">
        <v>325</v>
      </c>
      <c r="C31" s="3"/>
      <c r="D31" s="3" t="s">
        <v>309</v>
      </c>
      <c r="E31" s="3">
        <v>2021</v>
      </c>
      <c r="F31" s="3">
        <v>6</v>
      </c>
      <c r="G31" s="3"/>
      <c r="H31" s="4">
        <v>24.79</v>
      </c>
      <c r="I31" s="4">
        <f>H31*$L$6</f>
        <v>29.995899999999999</v>
      </c>
      <c r="J31" s="18"/>
      <c r="K31" s="20" t="s">
        <v>62</v>
      </c>
      <c r="L31" s="18"/>
    </row>
    <row r="32" spans="1:12" ht="30" customHeight="1" x14ac:dyDescent="0.3">
      <c r="A32" s="63" t="s">
        <v>612</v>
      </c>
      <c r="B32" s="3" t="s">
        <v>611</v>
      </c>
      <c r="C32" s="3"/>
      <c r="D32" s="3" t="s">
        <v>309</v>
      </c>
      <c r="E32" s="3">
        <v>2018</v>
      </c>
      <c r="F32" s="3">
        <v>12</v>
      </c>
      <c r="G32" s="3"/>
      <c r="H32" s="4">
        <v>18.18</v>
      </c>
      <c r="I32" s="4">
        <f>H32*$L$6</f>
        <v>21.997799999999998</v>
      </c>
      <c r="J32" s="18"/>
      <c r="K32" s="20"/>
      <c r="L32" s="18"/>
    </row>
    <row r="33" spans="1:12" ht="30" customHeight="1" x14ac:dyDescent="0.3">
      <c r="A33" s="63" t="s">
        <v>1152</v>
      </c>
      <c r="B33" s="3" t="s">
        <v>1153</v>
      </c>
      <c r="C33" s="3"/>
      <c r="D33" s="3" t="s">
        <v>309</v>
      </c>
      <c r="E33" s="3">
        <v>2022</v>
      </c>
      <c r="F33" s="3">
        <v>12</v>
      </c>
      <c r="G33" s="3"/>
      <c r="H33" s="4">
        <v>12.81</v>
      </c>
      <c r="I33" s="4">
        <f>H33*$L$6</f>
        <v>15.5001</v>
      </c>
      <c r="J33" s="18"/>
      <c r="K33" s="20"/>
      <c r="L33" s="18"/>
    </row>
    <row r="34" spans="1:12" ht="30" customHeight="1" x14ac:dyDescent="0.3">
      <c r="A34" s="63" t="s">
        <v>1800</v>
      </c>
      <c r="B34" s="3" t="s">
        <v>1153</v>
      </c>
      <c r="C34" s="3"/>
      <c r="D34" s="3" t="s">
        <v>309</v>
      </c>
      <c r="E34" s="3">
        <v>2022</v>
      </c>
      <c r="F34" s="3">
        <v>12</v>
      </c>
      <c r="G34" s="3"/>
      <c r="H34" s="4">
        <v>16.12</v>
      </c>
      <c r="I34" s="4">
        <f>H34*$L$6</f>
        <v>19.505200000000002</v>
      </c>
      <c r="J34" s="18"/>
      <c r="K34" s="20"/>
      <c r="L34" s="18"/>
    </row>
    <row r="35" spans="1:12" ht="30" customHeight="1" x14ac:dyDescent="0.3">
      <c r="A35" s="27" t="s">
        <v>1561</v>
      </c>
      <c r="B35" s="47" t="s">
        <v>1239</v>
      </c>
      <c r="C35" s="47"/>
      <c r="D35" s="47" t="s">
        <v>160</v>
      </c>
      <c r="E35" s="46">
        <v>1981</v>
      </c>
      <c r="F35" s="46">
        <v>1</v>
      </c>
      <c r="G35" s="3"/>
      <c r="H35" s="4">
        <v>25</v>
      </c>
      <c r="I35" s="4">
        <f>H35*$L$6</f>
        <v>30.25</v>
      </c>
      <c r="J35" s="18"/>
      <c r="K35" s="20"/>
      <c r="L35" s="18"/>
    </row>
    <row r="36" spans="1:12" ht="30" customHeight="1" x14ac:dyDescent="0.3">
      <c r="A36" s="64" t="s">
        <v>760</v>
      </c>
      <c r="B36" s="47" t="s">
        <v>759</v>
      </c>
      <c r="C36" s="47" t="s">
        <v>412</v>
      </c>
      <c r="D36" s="47" t="s">
        <v>160</v>
      </c>
      <c r="E36" s="46">
        <v>2002</v>
      </c>
      <c r="F36" s="46">
        <v>1</v>
      </c>
      <c r="G36" s="3"/>
      <c r="H36" s="4">
        <v>5950</v>
      </c>
      <c r="I36" s="4">
        <f>H36*$L$6</f>
        <v>7199.5</v>
      </c>
      <c r="J36" s="18"/>
      <c r="K36" s="20"/>
      <c r="L36" s="18"/>
    </row>
    <row r="37" spans="1:12" ht="30" customHeight="1" x14ac:dyDescent="0.3">
      <c r="A37" s="64" t="s">
        <v>1644</v>
      </c>
      <c r="B37" s="47" t="s">
        <v>1645</v>
      </c>
      <c r="C37" s="47" t="s">
        <v>412</v>
      </c>
      <c r="D37" s="47" t="s">
        <v>160</v>
      </c>
      <c r="E37" s="46">
        <v>2018</v>
      </c>
      <c r="F37" s="46">
        <v>1</v>
      </c>
      <c r="G37" s="3"/>
      <c r="H37" s="4">
        <v>275</v>
      </c>
      <c r="I37" s="4">
        <f>H37*$L$6</f>
        <v>332.75</v>
      </c>
      <c r="J37" s="18" t="s">
        <v>10</v>
      </c>
      <c r="K37" s="20"/>
      <c r="L37" s="18"/>
    </row>
    <row r="38" spans="1:12" ht="30" customHeight="1" x14ac:dyDescent="0.3">
      <c r="A38" s="64" t="s">
        <v>1376</v>
      </c>
      <c r="B38" s="47" t="s">
        <v>1345</v>
      </c>
      <c r="C38" s="47"/>
      <c r="D38" s="47" t="s">
        <v>160</v>
      </c>
      <c r="E38" s="46">
        <v>1993</v>
      </c>
      <c r="F38" s="46">
        <f>4-1-1</f>
        <v>2</v>
      </c>
      <c r="G38" s="3"/>
      <c r="H38" s="4">
        <v>35</v>
      </c>
      <c r="I38" s="4">
        <f>H38*$L$6</f>
        <v>42.35</v>
      </c>
      <c r="J38" s="18"/>
      <c r="K38" s="20"/>
      <c r="L38" s="18"/>
    </row>
    <row r="39" spans="1:12" ht="25.05" customHeight="1" x14ac:dyDescent="0.3">
      <c r="A39" s="63" t="s">
        <v>1873</v>
      </c>
      <c r="B39" s="3" t="s">
        <v>1059</v>
      </c>
      <c r="C39" s="3"/>
      <c r="D39" s="3" t="s">
        <v>160</v>
      </c>
      <c r="E39" s="3">
        <v>2022</v>
      </c>
      <c r="F39" s="3">
        <v>12</v>
      </c>
      <c r="G39" s="3"/>
      <c r="H39" s="4">
        <v>34.71</v>
      </c>
      <c r="I39" s="4">
        <f>H39*$L$6</f>
        <v>41.999099999999999</v>
      </c>
      <c r="J39" s="18" t="s">
        <v>10</v>
      </c>
      <c r="K39" s="20"/>
      <c r="L39" s="18"/>
    </row>
    <row r="40" spans="1:12" ht="30" customHeight="1" x14ac:dyDescent="0.3">
      <c r="A40" s="64" t="s">
        <v>591</v>
      </c>
      <c r="B40" s="3" t="s">
        <v>1059</v>
      </c>
      <c r="C40" s="47"/>
      <c r="D40" s="47" t="s">
        <v>160</v>
      </c>
      <c r="E40" s="46">
        <v>2021</v>
      </c>
      <c r="F40" s="46">
        <v>12</v>
      </c>
      <c r="G40" s="3"/>
      <c r="H40" s="4">
        <v>32.229999999999997</v>
      </c>
      <c r="I40" s="4">
        <f>H40*$L$6</f>
        <v>38.998299999999993</v>
      </c>
      <c r="J40" s="18"/>
      <c r="K40" s="20" t="s">
        <v>41</v>
      </c>
      <c r="L40" s="18"/>
    </row>
    <row r="41" spans="1:12" ht="30" customHeight="1" x14ac:dyDescent="0.3">
      <c r="A41" s="64" t="s">
        <v>677</v>
      </c>
      <c r="B41" s="47" t="s">
        <v>424</v>
      </c>
      <c r="C41" s="47"/>
      <c r="D41" s="47" t="s">
        <v>160</v>
      </c>
      <c r="E41" s="46">
        <v>2018</v>
      </c>
      <c r="F41" s="46">
        <v>6</v>
      </c>
      <c r="G41" s="3"/>
      <c r="H41" s="4">
        <v>49</v>
      </c>
      <c r="I41" s="4">
        <f>H41*$L$6</f>
        <v>59.29</v>
      </c>
      <c r="J41" s="18"/>
      <c r="K41" s="20"/>
      <c r="L41" s="18"/>
    </row>
    <row r="42" spans="1:12" ht="30" customHeight="1" x14ac:dyDescent="0.3">
      <c r="A42" s="64" t="s">
        <v>1151</v>
      </c>
      <c r="B42" s="47" t="s">
        <v>1124</v>
      </c>
      <c r="C42" s="47"/>
      <c r="D42" s="3" t="s">
        <v>160</v>
      </c>
      <c r="E42" s="46">
        <v>1988</v>
      </c>
      <c r="F42" s="46">
        <v>1</v>
      </c>
      <c r="G42" s="3">
        <v>1.5</v>
      </c>
      <c r="H42" s="4">
        <v>175</v>
      </c>
      <c r="I42" s="4">
        <f>H42*$L$6</f>
        <v>211.75</v>
      </c>
      <c r="J42" s="18" t="s">
        <v>10</v>
      </c>
      <c r="K42" s="20" t="s">
        <v>1428</v>
      </c>
      <c r="L42" s="18"/>
    </row>
    <row r="43" spans="1:12" ht="30" customHeight="1" x14ac:dyDescent="0.3">
      <c r="A43" s="64" t="s">
        <v>1392</v>
      </c>
      <c r="B43" s="3" t="s">
        <v>967</v>
      </c>
      <c r="C43" s="3"/>
      <c r="D43" s="3" t="s">
        <v>160</v>
      </c>
      <c r="E43" s="3">
        <v>2018</v>
      </c>
      <c r="F43" s="3">
        <v>8</v>
      </c>
      <c r="G43" s="3"/>
      <c r="H43" s="4">
        <v>23.97</v>
      </c>
      <c r="I43" s="4">
        <f>H43*$L$6</f>
        <v>29.003699999999998</v>
      </c>
      <c r="J43" s="18"/>
      <c r="K43" s="20"/>
      <c r="L43" s="18"/>
    </row>
    <row r="44" spans="1:12" ht="30" customHeight="1" x14ac:dyDescent="0.3">
      <c r="A44" s="64" t="s">
        <v>1392</v>
      </c>
      <c r="B44" s="3" t="s">
        <v>169</v>
      </c>
      <c r="C44" s="3"/>
      <c r="D44" s="3" t="s">
        <v>160</v>
      </c>
      <c r="E44" s="3">
        <v>2018</v>
      </c>
      <c r="F44" s="3">
        <v>12</v>
      </c>
      <c r="G44" s="3"/>
      <c r="H44" s="4">
        <v>28.93</v>
      </c>
      <c r="I44" s="4">
        <f>H44*$L$6</f>
        <v>35.005299999999998</v>
      </c>
      <c r="J44" s="3"/>
      <c r="K44" s="20"/>
      <c r="L44" s="18"/>
    </row>
    <row r="45" spans="1:12" ht="30" customHeight="1" x14ac:dyDescent="0.3">
      <c r="A45" s="64" t="s">
        <v>1381</v>
      </c>
      <c r="B45" s="47" t="s">
        <v>1272</v>
      </c>
      <c r="C45" s="47"/>
      <c r="D45" s="47" t="s">
        <v>160</v>
      </c>
      <c r="E45" s="46">
        <v>1987</v>
      </c>
      <c r="F45" s="46">
        <v>2</v>
      </c>
      <c r="G45" s="3"/>
      <c r="H45" s="4">
        <v>25</v>
      </c>
      <c r="I45" s="4">
        <f>H45*$L$6</f>
        <v>30.25</v>
      </c>
      <c r="J45" s="18" t="s">
        <v>10</v>
      </c>
      <c r="K45" s="20" t="s">
        <v>1297</v>
      </c>
      <c r="L45" s="18"/>
    </row>
    <row r="46" spans="1:12" ht="30" customHeight="1" x14ac:dyDescent="0.3">
      <c r="A46" s="64" t="s">
        <v>1382</v>
      </c>
      <c r="B46" s="47" t="s">
        <v>1272</v>
      </c>
      <c r="C46" s="47"/>
      <c r="D46" s="47" t="s">
        <v>160</v>
      </c>
      <c r="E46" s="46">
        <v>1987</v>
      </c>
      <c r="F46" s="46">
        <v>6</v>
      </c>
      <c r="G46" s="3"/>
      <c r="H46" s="4">
        <v>30</v>
      </c>
      <c r="I46" s="4">
        <f>H46*$L$6</f>
        <v>36.299999999999997</v>
      </c>
      <c r="J46" s="18" t="s">
        <v>10</v>
      </c>
      <c r="K46" s="20"/>
      <c r="L46" s="18"/>
    </row>
    <row r="47" spans="1:12" ht="30" customHeight="1" x14ac:dyDescent="0.3">
      <c r="A47" s="64" t="s">
        <v>1394</v>
      </c>
      <c r="B47" s="47" t="s">
        <v>1390</v>
      </c>
      <c r="C47" s="47" t="s">
        <v>412</v>
      </c>
      <c r="D47" s="47" t="s">
        <v>160</v>
      </c>
      <c r="E47" s="46">
        <v>2021</v>
      </c>
      <c r="F47" s="46">
        <v>6</v>
      </c>
      <c r="G47" s="3"/>
      <c r="H47" s="4">
        <v>35.54</v>
      </c>
      <c r="I47" s="4">
        <f>H47*$L$6</f>
        <v>43.003399999999999</v>
      </c>
      <c r="J47" s="18"/>
      <c r="K47" s="61"/>
      <c r="L47" s="18"/>
    </row>
    <row r="48" spans="1:12" ht="30" customHeight="1" x14ac:dyDescent="0.3">
      <c r="A48" s="64" t="s">
        <v>1680</v>
      </c>
      <c r="B48" s="47" t="s">
        <v>1349</v>
      </c>
      <c r="C48" s="47"/>
      <c r="D48" s="47" t="s">
        <v>160</v>
      </c>
      <c r="E48" s="46">
        <v>1985</v>
      </c>
      <c r="F48" s="46">
        <v>2</v>
      </c>
      <c r="G48" s="3"/>
      <c r="H48" s="4">
        <v>35</v>
      </c>
      <c r="I48" s="4">
        <f>H48*$L$6</f>
        <v>42.35</v>
      </c>
      <c r="J48" s="18" t="s">
        <v>10</v>
      </c>
      <c r="K48" s="20"/>
      <c r="L48" s="18"/>
    </row>
    <row r="49" spans="1:12" ht="30" customHeight="1" x14ac:dyDescent="0.3">
      <c r="A49" s="63" t="s">
        <v>872</v>
      </c>
      <c r="B49" s="3" t="s">
        <v>848</v>
      </c>
      <c r="C49" s="3"/>
      <c r="D49" s="3" t="s">
        <v>160</v>
      </c>
      <c r="E49" s="3">
        <v>2017</v>
      </c>
      <c r="F49" s="3">
        <v>1</v>
      </c>
      <c r="G49" s="3"/>
      <c r="H49" s="4">
        <v>85</v>
      </c>
      <c r="I49" s="4">
        <f>H49*$L$6</f>
        <v>102.85</v>
      </c>
      <c r="J49" s="18"/>
      <c r="K49" s="20"/>
      <c r="L49" s="18"/>
    </row>
    <row r="50" spans="1:12" ht="25.05" customHeight="1" x14ac:dyDescent="0.3">
      <c r="A50" s="63" t="s">
        <v>872</v>
      </c>
      <c r="B50" s="3" t="s">
        <v>848</v>
      </c>
      <c r="C50" s="3"/>
      <c r="D50" s="3" t="s">
        <v>160</v>
      </c>
      <c r="E50" s="3">
        <v>2018</v>
      </c>
      <c r="F50" s="3">
        <v>1</v>
      </c>
      <c r="G50" s="3"/>
      <c r="H50" s="4">
        <v>95</v>
      </c>
      <c r="I50" s="4">
        <f>H50*$L$6</f>
        <v>114.95</v>
      </c>
      <c r="J50" s="18"/>
      <c r="K50" s="20"/>
      <c r="L50" s="18"/>
    </row>
    <row r="51" spans="1:12" ht="30" customHeight="1" x14ac:dyDescent="0.3">
      <c r="A51" s="63" t="s">
        <v>1679</v>
      </c>
      <c r="B51" s="3" t="s">
        <v>424</v>
      </c>
      <c r="C51" s="3"/>
      <c r="D51" s="3" t="s">
        <v>160</v>
      </c>
      <c r="E51" s="3">
        <v>2012</v>
      </c>
      <c r="F51" s="3">
        <v>1</v>
      </c>
      <c r="G51" s="3">
        <v>1.5</v>
      </c>
      <c r="H51" s="4">
        <v>195</v>
      </c>
      <c r="I51" s="4">
        <f>H51*$L$6</f>
        <v>235.95</v>
      </c>
      <c r="J51" s="18"/>
      <c r="K51" s="20" t="s">
        <v>1428</v>
      </c>
      <c r="L51" s="18"/>
    </row>
    <row r="52" spans="1:12" ht="30" customHeight="1" x14ac:dyDescent="0.3">
      <c r="A52" s="64" t="s">
        <v>675</v>
      </c>
      <c r="B52" s="47" t="s">
        <v>424</v>
      </c>
      <c r="C52" s="47"/>
      <c r="D52" s="47" t="s">
        <v>160</v>
      </c>
      <c r="E52" s="46">
        <v>2018</v>
      </c>
      <c r="F52" s="46">
        <v>6</v>
      </c>
      <c r="G52" s="3"/>
      <c r="H52" s="4">
        <v>28.93</v>
      </c>
      <c r="I52" s="4">
        <f>H52*$L$6</f>
        <v>35.005299999999998</v>
      </c>
      <c r="J52" s="18"/>
      <c r="K52" s="20"/>
      <c r="L52" s="18"/>
    </row>
    <row r="53" spans="1:12" ht="30" customHeight="1" x14ac:dyDescent="0.3">
      <c r="A53" s="64" t="s">
        <v>676</v>
      </c>
      <c r="B53" s="47" t="s">
        <v>424</v>
      </c>
      <c r="C53" s="47" t="s">
        <v>431</v>
      </c>
      <c r="D53" s="47" t="s">
        <v>160</v>
      </c>
      <c r="E53" s="46">
        <v>2018</v>
      </c>
      <c r="F53" s="46">
        <v>6</v>
      </c>
      <c r="G53" s="3"/>
      <c r="H53" s="4">
        <v>28.93</v>
      </c>
      <c r="I53" s="4">
        <f>H53*$L$6</f>
        <v>35.005299999999998</v>
      </c>
      <c r="J53" s="18"/>
      <c r="K53" s="20"/>
      <c r="L53" s="18"/>
    </row>
    <row r="54" spans="1:12" ht="30" customHeight="1" x14ac:dyDescent="0.3">
      <c r="A54" s="64" t="s">
        <v>1530</v>
      </c>
      <c r="B54" s="47" t="s">
        <v>130</v>
      </c>
      <c r="C54" s="47"/>
      <c r="D54" s="47" t="s">
        <v>160</v>
      </c>
      <c r="E54" s="46">
        <v>2021</v>
      </c>
      <c r="F54" s="46">
        <v>12</v>
      </c>
      <c r="G54" s="3"/>
      <c r="H54" s="4">
        <v>28.93</v>
      </c>
      <c r="I54" s="4">
        <f>H54*$L$6</f>
        <v>35.005299999999998</v>
      </c>
      <c r="J54" s="18" t="s">
        <v>10</v>
      </c>
      <c r="K54" s="20"/>
      <c r="L54" s="18"/>
    </row>
    <row r="55" spans="1:12" ht="33" customHeight="1" x14ac:dyDescent="0.3">
      <c r="A55" s="63" t="s">
        <v>1874</v>
      </c>
      <c r="B55" s="3" t="s">
        <v>1059</v>
      </c>
      <c r="C55" s="3" t="s">
        <v>412</v>
      </c>
      <c r="D55" s="3" t="s">
        <v>160</v>
      </c>
      <c r="E55" s="3">
        <v>2022</v>
      </c>
      <c r="F55" s="3">
        <v>12</v>
      </c>
      <c r="G55" s="3"/>
      <c r="H55" s="4">
        <v>28.93</v>
      </c>
      <c r="I55" s="4">
        <f>H55*$L$6</f>
        <v>35.005299999999998</v>
      </c>
      <c r="J55" s="18" t="s">
        <v>10</v>
      </c>
      <c r="K55" s="20"/>
      <c r="L55" s="18"/>
    </row>
    <row r="56" spans="1:12" ht="30" customHeight="1" x14ac:dyDescent="0.3">
      <c r="A56" s="64" t="s">
        <v>1740</v>
      </c>
      <c r="B56" s="3" t="s">
        <v>1496</v>
      </c>
      <c r="C56" s="47" t="s">
        <v>412</v>
      </c>
      <c r="D56" s="47" t="s">
        <v>160</v>
      </c>
      <c r="E56" s="46">
        <v>2018</v>
      </c>
      <c r="F56" s="46">
        <v>1</v>
      </c>
      <c r="G56" s="3"/>
      <c r="H56" s="4">
        <v>525</v>
      </c>
      <c r="I56" s="4">
        <f>H56*$L$6</f>
        <v>635.25</v>
      </c>
      <c r="J56" s="18"/>
      <c r="K56" s="20"/>
      <c r="L56" s="18"/>
    </row>
    <row r="57" spans="1:12" ht="30" customHeight="1" x14ac:dyDescent="0.3">
      <c r="A57" s="63" t="s">
        <v>1740</v>
      </c>
      <c r="B57" s="3" t="s">
        <v>1741</v>
      </c>
      <c r="C57" s="3" t="s">
        <v>412</v>
      </c>
      <c r="D57" s="3" t="s">
        <v>160</v>
      </c>
      <c r="E57" s="3">
        <v>2017</v>
      </c>
      <c r="F57" s="3">
        <v>3</v>
      </c>
      <c r="G57" s="3"/>
      <c r="H57" s="4">
        <v>795</v>
      </c>
      <c r="I57" s="4">
        <f>H57*$L$6</f>
        <v>961.94999999999993</v>
      </c>
      <c r="J57" s="18"/>
      <c r="K57" s="20"/>
      <c r="L57" s="18"/>
    </row>
    <row r="58" spans="1:12" ht="30" customHeight="1" x14ac:dyDescent="0.3">
      <c r="A58" s="63" t="s">
        <v>181</v>
      </c>
      <c r="B58" s="3" t="s">
        <v>182</v>
      </c>
      <c r="C58" s="3"/>
      <c r="D58" s="3" t="s">
        <v>160</v>
      </c>
      <c r="E58" s="3">
        <v>2015</v>
      </c>
      <c r="F58" s="3">
        <v>6</v>
      </c>
      <c r="G58" s="3"/>
      <c r="H58" s="4">
        <v>325</v>
      </c>
      <c r="I58" s="4">
        <f>H58*$L$6</f>
        <v>393.25</v>
      </c>
      <c r="J58" s="18"/>
      <c r="K58" s="20"/>
      <c r="L58" s="18"/>
    </row>
    <row r="59" spans="1:12" ht="30" customHeight="1" x14ac:dyDescent="0.3">
      <c r="A59" s="63" t="s">
        <v>181</v>
      </c>
      <c r="B59" s="3" t="s">
        <v>182</v>
      </c>
      <c r="C59" s="3"/>
      <c r="D59" s="3" t="s">
        <v>160</v>
      </c>
      <c r="E59" s="3">
        <v>2016</v>
      </c>
      <c r="F59" s="3">
        <v>6</v>
      </c>
      <c r="G59" s="3"/>
      <c r="H59" s="4">
        <v>325</v>
      </c>
      <c r="I59" s="4">
        <f>H59*$L$6</f>
        <v>393.25</v>
      </c>
      <c r="J59" s="18"/>
      <c r="K59" s="20"/>
      <c r="L59" s="18"/>
    </row>
    <row r="60" spans="1:12" ht="30" customHeight="1" x14ac:dyDescent="0.3">
      <c r="A60" s="63" t="s">
        <v>181</v>
      </c>
      <c r="B60" s="3" t="s">
        <v>958</v>
      </c>
      <c r="C60" s="3"/>
      <c r="D60" s="3" t="s">
        <v>160</v>
      </c>
      <c r="E60" s="3">
        <v>2021</v>
      </c>
      <c r="F60" s="3">
        <v>1</v>
      </c>
      <c r="G60" s="3"/>
      <c r="H60" s="4">
        <v>1400</v>
      </c>
      <c r="I60" s="4">
        <f>H60*$L$6</f>
        <v>1694</v>
      </c>
      <c r="J60" s="18"/>
      <c r="K60" s="20"/>
      <c r="L60" s="18"/>
    </row>
    <row r="61" spans="1:12" ht="30" customHeight="1" x14ac:dyDescent="0.3">
      <c r="A61" s="63" t="s">
        <v>181</v>
      </c>
      <c r="B61" s="3" t="s">
        <v>545</v>
      </c>
      <c r="C61" s="3"/>
      <c r="D61" s="3" t="s">
        <v>160</v>
      </c>
      <c r="E61" s="3">
        <v>2020</v>
      </c>
      <c r="F61" s="3">
        <v>8</v>
      </c>
      <c r="G61" s="3"/>
      <c r="H61" s="4">
        <v>195</v>
      </c>
      <c r="I61" s="4">
        <f>H61*$L$6</f>
        <v>235.95</v>
      </c>
      <c r="J61" s="18"/>
      <c r="K61" s="20"/>
      <c r="L61" s="18"/>
    </row>
    <row r="62" spans="1:12" ht="30" customHeight="1" x14ac:dyDescent="0.3">
      <c r="A62" s="63" t="s">
        <v>181</v>
      </c>
      <c r="B62" s="3" t="s">
        <v>545</v>
      </c>
      <c r="C62" s="3"/>
      <c r="D62" s="3" t="s">
        <v>160</v>
      </c>
      <c r="E62" s="3">
        <v>2021</v>
      </c>
      <c r="F62" s="3">
        <v>3</v>
      </c>
      <c r="G62" s="3"/>
      <c r="H62" s="4">
        <v>185</v>
      </c>
      <c r="I62" s="4">
        <f>H62*$L$6</f>
        <v>223.85</v>
      </c>
      <c r="J62" s="18"/>
      <c r="K62" s="20"/>
      <c r="L62" s="18"/>
    </row>
    <row r="63" spans="1:12" ht="30" customHeight="1" x14ac:dyDescent="0.3">
      <c r="A63" s="63" t="s">
        <v>1024</v>
      </c>
      <c r="B63" s="3" t="s">
        <v>1010</v>
      </c>
      <c r="C63" s="3"/>
      <c r="D63" s="3" t="s">
        <v>160</v>
      </c>
      <c r="E63" s="3">
        <v>1976</v>
      </c>
      <c r="F63" s="3">
        <v>1</v>
      </c>
      <c r="G63" s="3"/>
      <c r="H63" s="4">
        <v>395</v>
      </c>
      <c r="I63" s="4">
        <f>H63*$L$6</f>
        <v>477.95</v>
      </c>
      <c r="J63" s="18"/>
      <c r="K63" s="20"/>
      <c r="L63" s="18"/>
    </row>
    <row r="64" spans="1:12" ht="30" customHeight="1" x14ac:dyDescent="0.3">
      <c r="A64" s="63" t="s">
        <v>1027</v>
      </c>
      <c r="B64" s="3" t="s">
        <v>1010</v>
      </c>
      <c r="C64" s="3"/>
      <c r="D64" s="3" t="s">
        <v>160</v>
      </c>
      <c r="E64" s="3">
        <v>1976</v>
      </c>
      <c r="F64" s="3">
        <v>2</v>
      </c>
      <c r="G64" s="3"/>
      <c r="H64" s="4">
        <v>375</v>
      </c>
      <c r="I64" s="4">
        <f>H64*$L$6</f>
        <v>453.75</v>
      </c>
      <c r="J64" s="18"/>
      <c r="K64" s="20"/>
      <c r="L64" s="18"/>
    </row>
    <row r="65" spans="1:12" ht="30" customHeight="1" x14ac:dyDescent="0.3">
      <c r="A65" s="63" t="s">
        <v>1025</v>
      </c>
      <c r="B65" s="3" t="s">
        <v>1010</v>
      </c>
      <c r="C65" s="3"/>
      <c r="D65" s="3" t="s">
        <v>160</v>
      </c>
      <c r="E65" s="3">
        <v>1976</v>
      </c>
      <c r="F65" s="3">
        <v>4</v>
      </c>
      <c r="G65" s="3"/>
      <c r="H65" s="4">
        <v>395</v>
      </c>
      <c r="I65" s="4">
        <f>H65*$L$6</f>
        <v>477.95</v>
      </c>
      <c r="J65" s="18"/>
      <c r="K65" s="20"/>
      <c r="L65" s="18"/>
    </row>
    <row r="66" spans="1:12" ht="30" customHeight="1" x14ac:dyDescent="0.3">
      <c r="A66" s="63" t="s">
        <v>1026</v>
      </c>
      <c r="B66" s="3" t="s">
        <v>1010</v>
      </c>
      <c r="C66" s="3"/>
      <c r="D66" s="3" t="s">
        <v>160</v>
      </c>
      <c r="E66" s="3">
        <v>1976</v>
      </c>
      <c r="F66" s="3">
        <v>7</v>
      </c>
      <c r="G66" s="3"/>
      <c r="H66" s="4">
        <v>355</v>
      </c>
      <c r="I66" s="4">
        <f>H66*$L$6</f>
        <v>429.55</v>
      </c>
      <c r="J66" s="18"/>
      <c r="K66" s="20"/>
      <c r="L66" s="18"/>
    </row>
    <row r="67" spans="1:12" ht="30" customHeight="1" x14ac:dyDescent="0.3">
      <c r="A67" s="63" t="s">
        <v>1034</v>
      </c>
      <c r="B67" s="3" t="s">
        <v>1010</v>
      </c>
      <c r="C67" s="3"/>
      <c r="D67" s="3" t="s">
        <v>160</v>
      </c>
      <c r="E67" s="3">
        <v>1976</v>
      </c>
      <c r="F67" s="3">
        <v>3</v>
      </c>
      <c r="G67" s="3"/>
      <c r="H67" s="4">
        <v>295</v>
      </c>
      <c r="I67" s="4">
        <f>H67*$L$6</f>
        <v>356.95</v>
      </c>
      <c r="J67" s="18"/>
      <c r="K67" s="20"/>
      <c r="L67" s="18"/>
    </row>
    <row r="68" spans="1:12" ht="30" customHeight="1" x14ac:dyDescent="0.3">
      <c r="A68" s="64" t="s">
        <v>1383</v>
      </c>
      <c r="B68" s="47" t="s">
        <v>1275</v>
      </c>
      <c r="C68" s="47"/>
      <c r="D68" s="47" t="s">
        <v>160</v>
      </c>
      <c r="E68" s="46">
        <v>1990</v>
      </c>
      <c r="F68" s="46">
        <v>1</v>
      </c>
      <c r="G68" s="3"/>
      <c r="H68" s="4">
        <v>20</v>
      </c>
      <c r="I68" s="4">
        <f>H68*$L$6</f>
        <v>24.2</v>
      </c>
      <c r="J68" s="18"/>
      <c r="K68" s="20"/>
      <c r="L68" s="18"/>
    </row>
    <row r="69" spans="1:12" ht="30" customHeight="1" x14ac:dyDescent="0.3">
      <c r="A69" s="63" t="s">
        <v>1743</v>
      </c>
      <c r="B69" s="3" t="s">
        <v>1744</v>
      </c>
      <c r="C69" s="3" t="s">
        <v>412</v>
      </c>
      <c r="D69" s="3" t="s">
        <v>160</v>
      </c>
      <c r="E69" s="3">
        <v>2020</v>
      </c>
      <c r="F69" s="3">
        <v>1</v>
      </c>
      <c r="G69" s="3"/>
      <c r="H69" s="4">
        <v>255</v>
      </c>
      <c r="I69" s="4">
        <f>H69*$L$6</f>
        <v>308.55</v>
      </c>
      <c r="J69" s="18"/>
      <c r="K69" s="20"/>
      <c r="L69" s="18"/>
    </row>
    <row r="70" spans="1:12" ht="30" customHeight="1" x14ac:dyDescent="0.3">
      <c r="A70" s="63" t="s">
        <v>1482</v>
      </c>
      <c r="B70" s="3" t="s">
        <v>766</v>
      </c>
      <c r="C70" s="3" t="s">
        <v>412</v>
      </c>
      <c r="D70" s="3" t="s">
        <v>160</v>
      </c>
      <c r="E70" s="3">
        <v>2019</v>
      </c>
      <c r="F70" s="3">
        <v>3</v>
      </c>
      <c r="G70" s="3"/>
      <c r="H70" s="4">
        <v>195</v>
      </c>
      <c r="I70" s="4">
        <f>H70*$L$6</f>
        <v>235.95</v>
      </c>
      <c r="J70" s="18"/>
      <c r="K70" s="20"/>
      <c r="L70" s="18"/>
    </row>
    <row r="71" spans="1:12" ht="30" customHeight="1" x14ac:dyDescent="0.3">
      <c r="A71" s="63" t="s">
        <v>1482</v>
      </c>
      <c r="B71" s="3" t="s">
        <v>766</v>
      </c>
      <c r="C71" s="3" t="s">
        <v>412</v>
      </c>
      <c r="D71" s="3" t="s">
        <v>160</v>
      </c>
      <c r="E71" s="3">
        <v>2020</v>
      </c>
      <c r="F71" s="3">
        <v>1</v>
      </c>
      <c r="G71" s="3"/>
      <c r="H71" s="4">
        <v>195</v>
      </c>
      <c r="I71" s="4">
        <f>H71*$L$6</f>
        <v>235.95</v>
      </c>
      <c r="J71" s="18"/>
      <c r="K71" s="20"/>
      <c r="L71" s="18"/>
    </row>
    <row r="72" spans="1:12" ht="30" customHeight="1" x14ac:dyDescent="0.3">
      <c r="A72" s="63" t="s">
        <v>1482</v>
      </c>
      <c r="B72" s="3" t="s">
        <v>81</v>
      </c>
      <c r="C72" s="3" t="s">
        <v>412</v>
      </c>
      <c r="D72" s="3" t="s">
        <v>160</v>
      </c>
      <c r="E72" s="3">
        <v>1979</v>
      </c>
      <c r="F72" s="3">
        <v>1</v>
      </c>
      <c r="G72" s="3"/>
      <c r="H72" s="4">
        <v>12</v>
      </c>
      <c r="I72" s="4">
        <f>H72*$L$6</f>
        <v>14.52</v>
      </c>
      <c r="J72" s="18"/>
      <c r="K72" s="20"/>
      <c r="L72" s="18"/>
    </row>
    <row r="73" spans="1:12" ht="30" customHeight="1" x14ac:dyDescent="0.3">
      <c r="A73" s="63" t="s">
        <v>1482</v>
      </c>
      <c r="B73" s="3" t="s">
        <v>1868</v>
      </c>
      <c r="C73" s="3" t="s">
        <v>412</v>
      </c>
      <c r="D73" s="3" t="s">
        <v>160</v>
      </c>
      <c r="E73" s="3">
        <v>2020</v>
      </c>
      <c r="F73" s="3">
        <v>3</v>
      </c>
      <c r="G73" s="3"/>
      <c r="H73" s="4">
        <v>14.5</v>
      </c>
      <c r="I73" s="4">
        <f>H73*$L$6</f>
        <v>17.544999999999998</v>
      </c>
      <c r="J73" s="18"/>
      <c r="K73" s="20"/>
      <c r="L73" s="18"/>
    </row>
    <row r="74" spans="1:12" ht="30" customHeight="1" x14ac:dyDescent="0.3">
      <c r="A74" s="63" t="s">
        <v>1482</v>
      </c>
      <c r="B74" s="3" t="s">
        <v>478</v>
      </c>
      <c r="C74" s="3" t="s">
        <v>412</v>
      </c>
      <c r="D74" s="3" t="s">
        <v>160</v>
      </c>
      <c r="E74" s="3">
        <v>2019</v>
      </c>
      <c r="F74" s="3">
        <v>6</v>
      </c>
      <c r="G74" s="3"/>
      <c r="H74" s="4">
        <v>19.010000000000002</v>
      </c>
      <c r="I74" s="4">
        <f>H74*$L$6</f>
        <v>23.002100000000002</v>
      </c>
      <c r="J74" s="18"/>
      <c r="K74" s="20"/>
      <c r="L74" s="18"/>
    </row>
    <row r="75" spans="1:12" ht="30" customHeight="1" x14ac:dyDescent="0.3">
      <c r="A75" s="63" t="s">
        <v>1482</v>
      </c>
      <c r="B75" s="3" t="s">
        <v>478</v>
      </c>
      <c r="C75" s="3" t="s">
        <v>412</v>
      </c>
      <c r="D75" s="3" t="s">
        <v>160</v>
      </c>
      <c r="E75" s="3">
        <v>2020</v>
      </c>
      <c r="F75" s="3">
        <v>6</v>
      </c>
      <c r="G75" s="3"/>
      <c r="H75" s="4">
        <v>21.49</v>
      </c>
      <c r="I75" s="4">
        <f>H75*$L$6</f>
        <v>26.002899999999997</v>
      </c>
      <c r="J75" s="18"/>
      <c r="K75" s="20"/>
      <c r="L75" s="18"/>
    </row>
    <row r="76" spans="1:12" ht="30" customHeight="1" x14ac:dyDescent="0.3">
      <c r="A76" s="63" t="s">
        <v>279</v>
      </c>
      <c r="B76" s="3" t="s">
        <v>280</v>
      </c>
      <c r="C76" s="3" t="s">
        <v>412</v>
      </c>
      <c r="D76" s="3" t="s">
        <v>160</v>
      </c>
      <c r="E76" s="3">
        <v>1991</v>
      </c>
      <c r="F76" s="3">
        <v>1</v>
      </c>
      <c r="G76" s="3"/>
      <c r="H76" s="4">
        <v>10</v>
      </c>
      <c r="I76" s="4">
        <f>H76*$L$6</f>
        <v>12.1</v>
      </c>
      <c r="J76" s="18"/>
      <c r="K76" s="20"/>
      <c r="L76" s="18"/>
    </row>
    <row r="77" spans="1:12" ht="25.05" customHeight="1" x14ac:dyDescent="0.3">
      <c r="A77" s="63" t="s">
        <v>1490</v>
      </c>
      <c r="B77" s="3" t="s">
        <v>537</v>
      </c>
      <c r="C77" s="3" t="s">
        <v>412</v>
      </c>
      <c r="D77" s="3" t="s">
        <v>160</v>
      </c>
      <c r="E77" s="3">
        <v>2020</v>
      </c>
      <c r="F77" s="3">
        <v>17</v>
      </c>
      <c r="G77" s="3"/>
      <c r="H77" s="4">
        <v>27</v>
      </c>
      <c r="I77" s="4">
        <f>H77*$L$6</f>
        <v>32.67</v>
      </c>
      <c r="J77" s="18"/>
      <c r="K77" s="20" t="s">
        <v>62</v>
      </c>
      <c r="L77" s="18"/>
    </row>
    <row r="78" spans="1:12" ht="30" customHeight="1" x14ac:dyDescent="0.3">
      <c r="A78" s="63" t="s">
        <v>1490</v>
      </c>
      <c r="B78" s="3" t="s">
        <v>537</v>
      </c>
      <c r="C78" s="3" t="s">
        <v>412</v>
      </c>
      <c r="D78" s="3" t="s">
        <v>160</v>
      </c>
      <c r="E78" s="3">
        <v>2021</v>
      </c>
      <c r="F78" s="3">
        <v>1</v>
      </c>
      <c r="G78" s="3"/>
      <c r="H78" s="4">
        <v>27</v>
      </c>
      <c r="I78" s="4">
        <f>H78*$L$6</f>
        <v>32.67</v>
      </c>
      <c r="J78" s="18"/>
      <c r="K78" s="20"/>
      <c r="L78" s="18"/>
    </row>
    <row r="79" spans="1:12" ht="30" customHeight="1" x14ac:dyDescent="0.3">
      <c r="A79" s="63" t="s">
        <v>1490</v>
      </c>
      <c r="B79" s="3" t="s">
        <v>537</v>
      </c>
      <c r="C79" s="3" t="s">
        <v>412</v>
      </c>
      <c r="D79" s="3" t="s">
        <v>160</v>
      </c>
      <c r="E79" s="3">
        <v>2022</v>
      </c>
      <c r="F79" s="3">
        <v>6</v>
      </c>
      <c r="G79" s="3"/>
      <c r="H79" s="4">
        <v>29</v>
      </c>
      <c r="I79" s="4">
        <f>H79*$L$6</f>
        <v>35.089999999999996</v>
      </c>
      <c r="J79" s="18" t="s">
        <v>10</v>
      </c>
      <c r="K79" s="20"/>
      <c r="L79" s="18"/>
    </row>
    <row r="80" spans="1:12" ht="30" customHeight="1" x14ac:dyDescent="0.3">
      <c r="A80" s="63" t="s">
        <v>1867</v>
      </c>
      <c r="B80" s="3" t="s">
        <v>848</v>
      </c>
      <c r="C80" s="3" t="s">
        <v>412</v>
      </c>
      <c r="D80" s="3" t="s">
        <v>160</v>
      </c>
      <c r="E80" s="3">
        <v>2018</v>
      </c>
      <c r="F80" s="3">
        <v>6</v>
      </c>
      <c r="G80" s="3"/>
      <c r="H80" s="4">
        <v>28</v>
      </c>
      <c r="I80" s="4">
        <f>H80*$L$6</f>
        <v>33.879999999999995</v>
      </c>
      <c r="J80" s="18"/>
      <c r="K80" s="20"/>
      <c r="L80" s="18"/>
    </row>
    <row r="81" spans="1:12" ht="30" customHeight="1" x14ac:dyDescent="0.3">
      <c r="A81" s="63" t="s">
        <v>1867</v>
      </c>
      <c r="B81" s="3" t="s">
        <v>848</v>
      </c>
      <c r="C81" s="3" t="s">
        <v>412</v>
      </c>
      <c r="D81" s="3" t="s">
        <v>160</v>
      </c>
      <c r="E81" s="3">
        <v>2019</v>
      </c>
      <c r="F81" s="3">
        <v>6</v>
      </c>
      <c r="G81" s="3"/>
      <c r="H81" s="4">
        <v>28</v>
      </c>
      <c r="I81" s="4">
        <f>H81*$L$6</f>
        <v>33.879999999999995</v>
      </c>
      <c r="J81" s="18"/>
      <c r="K81" s="20"/>
      <c r="L81" s="18"/>
    </row>
    <row r="82" spans="1:12" ht="30" customHeight="1" x14ac:dyDescent="0.3">
      <c r="A82" s="63" t="s">
        <v>1867</v>
      </c>
      <c r="B82" s="3" t="s">
        <v>815</v>
      </c>
      <c r="C82" s="3" t="s">
        <v>412</v>
      </c>
      <c r="D82" s="3" t="s">
        <v>160</v>
      </c>
      <c r="E82" s="3">
        <v>2020</v>
      </c>
      <c r="F82" s="3">
        <v>6</v>
      </c>
      <c r="G82" s="3"/>
      <c r="H82" s="4">
        <v>28</v>
      </c>
      <c r="I82" s="4">
        <f>H82*$L$6</f>
        <v>33.879999999999995</v>
      </c>
      <c r="J82" s="18"/>
      <c r="K82" s="20"/>
      <c r="L82" s="18"/>
    </row>
    <row r="83" spans="1:12" ht="30" customHeight="1" x14ac:dyDescent="0.3">
      <c r="A83" s="63" t="s">
        <v>1867</v>
      </c>
      <c r="B83" s="47" t="s">
        <v>815</v>
      </c>
      <c r="C83" s="47" t="s">
        <v>412</v>
      </c>
      <c r="D83" s="3" t="s">
        <v>160</v>
      </c>
      <c r="E83" s="46">
        <v>2021</v>
      </c>
      <c r="F83" s="46">
        <v>1</v>
      </c>
      <c r="G83" s="3"/>
      <c r="H83" s="4">
        <v>30</v>
      </c>
      <c r="I83" s="4">
        <f>H83*$L$6</f>
        <v>36.299999999999997</v>
      </c>
      <c r="J83" s="18"/>
      <c r="K83" s="20"/>
      <c r="L83" s="18"/>
    </row>
    <row r="84" spans="1:12" ht="30" customHeight="1" x14ac:dyDescent="0.3">
      <c r="A84" s="64" t="s">
        <v>348</v>
      </c>
      <c r="B84" s="47" t="s">
        <v>1846</v>
      </c>
      <c r="C84" s="47" t="s">
        <v>412</v>
      </c>
      <c r="D84" s="3" t="s">
        <v>160</v>
      </c>
      <c r="E84" s="46">
        <v>2021</v>
      </c>
      <c r="F84" s="46">
        <v>1</v>
      </c>
      <c r="G84" s="3"/>
      <c r="H84" s="4">
        <v>79</v>
      </c>
      <c r="I84" s="4">
        <f>H84*$L$6</f>
        <v>95.59</v>
      </c>
      <c r="J84" s="18" t="s">
        <v>10</v>
      </c>
      <c r="K84" s="20"/>
      <c r="L84" s="18"/>
    </row>
    <row r="85" spans="1:12" ht="30" customHeight="1" x14ac:dyDescent="0.3">
      <c r="A85" s="27" t="s">
        <v>193</v>
      </c>
      <c r="B85" s="47" t="s">
        <v>1846</v>
      </c>
      <c r="C85" s="47" t="s">
        <v>412</v>
      </c>
      <c r="D85" s="47" t="s">
        <v>160</v>
      </c>
      <c r="E85" s="46">
        <v>2022</v>
      </c>
      <c r="F85" s="46">
        <v>6</v>
      </c>
      <c r="G85" s="3"/>
      <c r="H85" s="4">
        <v>89</v>
      </c>
      <c r="I85" s="4">
        <f>H85*Bordeaux!$L$7</f>
        <v>107.69</v>
      </c>
      <c r="J85" s="18" t="s">
        <v>10</v>
      </c>
      <c r="K85" s="20"/>
      <c r="L85" s="18"/>
    </row>
    <row r="86" spans="1:12" ht="30" customHeight="1" x14ac:dyDescent="0.3">
      <c r="A86" s="64" t="s">
        <v>348</v>
      </c>
      <c r="B86" s="47" t="s">
        <v>1219</v>
      </c>
      <c r="C86" s="47" t="s">
        <v>412</v>
      </c>
      <c r="D86" s="3" t="s">
        <v>160</v>
      </c>
      <c r="E86" s="46">
        <v>2019</v>
      </c>
      <c r="F86" s="46">
        <v>6</v>
      </c>
      <c r="G86" s="3"/>
      <c r="H86" s="4">
        <v>345</v>
      </c>
      <c r="I86" s="4">
        <f>H86*$L$6</f>
        <v>417.45</v>
      </c>
      <c r="J86" s="18"/>
      <c r="K86" s="20"/>
      <c r="L86" s="18"/>
    </row>
    <row r="87" spans="1:12" ht="30" customHeight="1" x14ac:dyDescent="0.3">
      <c r="A87" s="63" t="s">
        <v>348</v>
      </c>
      <c r="B87" s="3" t="s">
        <v>144</v>
      </c>
      <c r="C87" s="3" t="s">
        <v>412</v>
      </c>
      <c r="D87" s="3" t="s">
        <v>160</v>
      </c>
      <c r="E87" s="3">
        <v>2010</v>
      </c>
      <c r="F87" s="3">
        <v>1</v>
      </c>
      <c r="G87" s="3"/>
      <c r="H87" s="4">
        <v>55</v>
      </c>
      <c r="I87" s="4">
        <f>H87*$L$6</f>
        <v>66.55</v>
      </c>
      <c r="J87" s="3"/>
      <c r="K87" s="20"/>
      <c r="L87" s="18"/>
    </row>
    <row r="88" spans="1:12" ht="30" customHeight="1" x14ac:dyDescent="0.3">
      <c r="A88" s="63" t="s">
        <v>193</v>
      </c>
      <c r="B88" s="3" t="s">
        <v>169</v>
      </c>
      <c r="C88" s="3" t="s">
        <v>412</v>
      </c>
      <c r="D88" s="3" t="s">
        <v>160</v>
      </c>
      <c r="E88" s="3">
        <v>2022</v>
      </c>
      <c r="F88" s="3">
        <v>24</v>
      </c>
      <c r="G88" s="3"/>
      <c r="H88" s="4">
        <v>11.98</v>
      </c>
      <c r="I88" s="4">
        <f>H88*$L$6</f>
        <v>14.495800000000001</v>
      </c>
      <c r="J88" s="3" t="s">
        <v>10</v>
      </c>
      <c r="K88" s="20" t="s">
        <v>41</v>
      </c>
      <c r="L88" s="18"/>
    </row>
    <row r="89" spans="1:12" ht="30" customHeight="1" x14ac:dyDescent="0.3">
      <c r="A89" s="64" t="s">
        <v>1170</v>
      </c>
      <c r="B89" s="47" t="s">
        <v>1158</v>
      </c>
      <c r="C89" s="47" t="s">
        <v>412</v>
      </c>
      <c r="D89" s="3" t="s">
        <v>160</v>
      </c>
      <c r="E89" s="46">
        <v>1993</v>
      </c>
      <c r="F89" s="46">
        <v>1</v>
      </c>
      <c r="G89" s="3"/>
      <c r="H89" s="4">
        <v>15</v>
      </c>
      <c r="I89" s="4">
        <f>H89*$L$6</f>
        <v>18.149999999999999</v>
      </c>
      <c r="J89" s="18"/>
      <c r="K89" s="20"/>
      <c r="L89" s="18"/>
    </row>
    <row r="90" spans="1:12" ht="30" customHeight="1" x14ac:dyDescent="0.3">
      <c r="A90" s="63" t="s">
        <v>846</v>
      </c>
      <c r="B90" s="3" t="s">
        <v>848</v>
      </c>
      <c r="C90" s="3" t="s">
        <v>412</v>
      </c>
      <c r="D90" s="3" t="s">
        <v>160</v>
      </c>
      <c r="E90" s="3">
        <v>2017</v>
      </c>
      <c r="F90" s="3">
        <v>1</v>
      </c>
      <c r="G90" s="3"/>
      <c r="H90" s="4">
        <v>35</v>
      </c>
      <c r="I90" s="4">
        <f>H90*$L$6</f>
        <v>42.35</v>
      </c>
      <c r="J90" s="18"/>
      <c r="K90" s="20"/>
      <c r="L90" s="18"/>
    </row>
    <row r="91" spans="1:12" ht="30" customHeight="1" x14ac:dyDescent="0.3">
      <c r="A91" s="63" t="s">
        <v>1491</v>
      </c>
      <c r="B91" s="3" t="s">
        <v>537</v>
      </c>
      <c r="C91" s="3" t="s">
        <v>412</v>
      </c>
      <c r="D91" s="3" t="s">
        <v>160</v>
      </c>
      <c r="E91" s="3">
        <v>2019</v>
      </c>
      <c r="F91" s="3">
        <v>2</v>
      </c>
      <c r="G91" s="3"/>
      <c r="H91" s="4">
        <v>23</v>
      </c>
      <c r="I91" s="4">
        <f>H91*$L$6</f>
        <v>27.83</v>
      </c>
      <c r="J91" s="18"/>
      <c r="K91" s="20" t="s">
        <v>62</v>
      </c>
      <c r="L91" s="18"/>
    </row>
    <row r="92" spans="1:12" ht="30" customHeight="1" x14ac:dyDescent="0.3">
      <c r="A92" s="63" t="s">
        <v>1491</v>
      </c>
      <c r="B92" s="3" t="s">
        <v>537</v>
      </c>
      <c r="C92" s="3" t="s">
        <v>412</v>
      </c>
      <c r="D92" s="3" t="s">
        <v>160</v>
      </c>
      <c r="E92" s="3">
        <v>2020</v>
      </c>
      <c r="F92" s="3">
        <v>6</v>
      </c>
      <c r="G92" s="3"/>
      <c r="H92" s="4">
        <v>26</v>
      </c>
      <c r="I92" s="4">
        <f>H92*$L$6</f>
        <v>31.46</v>
      </c>
      <c r="J92" s="18"/>
      <c r="K92" s="20"/>
      <c r="L92" s="18"/>
    </row>
    <row r="93" spans="1:12" ht="30" customHeight="1" x14ac:dyDescent="0.3">
      <c r="A93" s="63" t="s">
        <v>1491</v>
      </c>
      <c r="B93" s="3" t="s">
        <v>537</v>
      </c>
      <c r="C93" s="3" t="s">
        <v>412</v>
      </c>
      <c r="D93" s="3" t="s">
        <v>160</v>
      </c>
      <c r="E93" s="3">
        <v>2021</v>
      </c>
      <c r="F93" s="3">
        <v>6</v>
      </c>
      <c r="G93" s="3"/>
      <c r="H93" s="4">
        <v>26</v>
      </c>
      <c r="I93" s="4">
        <f>H93*$L$6</f>
        <v>31.46</v>
      </c>
      <c r="J93" s="18"/>
      <c r="K93" s="20"/>
      <c r="L93" s="18"/>
    </row>
    <row r="94" spans="1:12" ht="30" customHeight="1" x14ac:dyDescent="0.3">
      <c r="A94" s="63" t="s">
        <v>1491</v>
      </c>
      <c r="B94" s="3" t="s">
        <v>537</v>
      </c>
      <c r="C94" s="3" t="s">
        <v>412</v>
      </c>
      <c r="D94" s="3" t="s">
        <v>160</v>
      </c>
      <c r="E94" s="3">
        <v>2022</v>
      </c>
      <c r="F94" s="3">
        <v>4</v>
      </c>
      <c r="G94" s="3"/>
      <c r="H94" s="4">
        <v>28</v>
      </c>
      <c r="I94" s="4">
        <f>H94*$L$6</f>
        <v>33.879999999999995</v>
      </c>
      <c r="J94" s="18" t="s">
        <v>10</v>
      </c>
      <c r="K94" s="61"/>
      <c r="L94" s="18"/>
    </row>
    <row r="95" spans="1:12" ht="30" customHeight="1" x14ac:dyDescent="0.3">
      <c r="A95" s="64" t="s">
        <v>982</v>
      </c>
      <c r="B95" s="47" t="s">
        <v>94</v>
      </c>
      <c r="C95" s="47" t="s">
        <v>412</v>
      </c>
      <c r="D95" s="47" t="s">
        <v>160</v>
      </c>
      <c r="E95" s="46">
        <v>2020</v>
      </c>
      <c r="F95" s="46">
        <v>12</v>
      </c>
      <c r="G95" s="3"/>
      <c r="H95" s="4">
        <v>13.22</v>
      </c>
      <c r="I95" s="4">
        <f>H95*$L$6</f>
        <v>15.9962</v>
      </c>
      <c r="J95" s="18"/>
      <c r="K95" s="61"/>
      <c r="L95" s="18"/>
    </row>
    <row r="96" spans="1:12" ht="30" customHeight="1" x14ac:dyDescent="0.3">
      <c r="A96" s="65" t="s">
        <v>736</v>
      </c>
      <c r="B96" s="48" t="s">
        <v>148</v>
      </c>
      <c r="C96" s="48"/>
      <c r="D96" s="48" t="s">
        <v>160</v>
      </c>
      <c r="E96" s="48">
        <v>2019</v>
      </c>
      <c r="F96" s="48">
        <v>3</v>
      </c>
      <c r="G96" s="48"/>
      <c r="H96" s="4">
        <v>39</v>
      </c>
      <c r="I96" s="4">
        <f>H96*$L$6</f>
        <v>47.19</v>
      </c>
      <c r="J96" s="18"/>
      <c r="K96" s="20"/>
      <c r="L96" s="18"/>
    </row>
    <row r="97" spans="1:13" ht="30" customHeight="1" x14ac:dyDescent="0.3">
      <c r="A97" s="64" t="s">
        <v>1299</v>
      </c>
      <c r="B97" s="47" t="s">
        <v>1298</v>
      </c>
      <c r="C97" s="47"/>
      <c r="D97" s="47" t="s">
        <v>160</v>
      </c>
      <c r="E97" s="46">
        <v>1959</v>
      </c>
      <c r="F97" s="46">
        <v>2</v>
      </c>
      <c r="G97" s="3"/>
      <c r="H97" s="4">
        <v>35</v>
      </c>
      <c r="I97" s="4">
        <f>H97*$L$6</f>
        <v>42.35</v>
      </c>
      <c r="J97" s="18"/>
      <c r="K97" s="20" t="s">
        <v>1297</v>
      </c>
      <c r="L97" s="18"/>
    </row>
    <row r="98" spans="1:13" ht="30" customHeight="1" x14ac:dyDescent="0.3">
      <c r="A98" s="63" t="s">
        <v>1783</v>
      </c>
      <c r="B98" s="3" t="s">
        <v>1782</v>
      </c>
      <c r="C98" s="3" t="s">
        <v>412</v>
      </c>
      <c r="D98" s="3" t="s">
        <v>160</v>
      </c>
      <c r="E98" s="3">
        <v>2022</v>
      </c>
      <c r="F98" s="3">
        <v>12</v>
      </c>
      <c r="G98" s="3"/>
      <c r="H98" s="4">
        <v>25.62</v>
      </c>
      <c r="I98" s="4">
        <f>H98*$L$6</f>
        <v>31.0002</v>
      </c>
      <c r="J98" s="18" t="s">
        <v>10</v>
      </c>
      <c r="K98" s="20" t="s">
        <v>62</v>
      </c>
      <c r="L98" s="18"/>
      <c r="M98" s="18"/>
    </row>
    <row r="99" spans="1:13" ht="30" customHeight="1" x14ac:dyDescent="0.3">
      <c r="A99" s="63" t="s">
        <v>622</v>
      </c>
      <c r="B99" s="3" t="s">
        <v>621</v>
      </c>
      <c r="C99" s="3"/>
      <c r="D99" s="3" t="s">
        <v>160</v>
      </c>
      <c r="E99" s="3">
        <v>2019</v>
      </c>
      <c r="F99" s="3">
        <v>3</v>
      </c>
      <c r="G99" s="3"/>
      <c r="H99" s="4">
        <v>16</v>
      </c>
      <c r="I99" s="4">
        <f>H99*$L$6</f>
        <v>19.36</v>
      </c>
      <c r="J99" s="18"/>
      <c r="K99" s="20"/>
      <c r="L99" s="18"/>
    </row>
    <row r="100" spans="1:13" ht="30" customHeight="1" x14ac:dyDescent="0.3">
      <c r="A100" s="64" t="s">
        <v>1704</v>
      </c>
      <c r="B100" s="47" t="s">
        <v>815</v>
      </c>
      <c r="C100" s="47"/>
      <c r="D100" s="3" t="s">
        <v>160</v>
      </c>
      <c r="E100" s="46">
        <v>2021</v>
      </c>
      <c r="F100" s="46">
        <v>1</v>
      </c>
      <c r="G100" s="3"/>
      <c r="H100" s="4">
        <v>49</v>
      </c>
      <c r="I100" s="4">
        <f>H100*$L$6</f>
        <v>59.29</v>
      </c>
      <c r="J100" s="18"/>
      <c r="K100" s="20"/>
      <c r="L100" s="18"/>
    </row>
    <row r="101" spans="1:13" ht="30" customHeight="1" x14ac:dyDescent="0.3">
      <c r="A101" s="64" t="s">
        <v>1704</v>
      </c>
      <c r="B101" s="47" t="s">
        <v>815</v>
      </c>
      <c r="C101" s="47"/>
      <c r="D101" s="3" t="s">
        <v>160</v>
      </c>
      <c r="E101" s="46">
        <v>2022</v>
      </c>
      <c r="F101" s="46">
        <v>1</v>
      </c>
      <c r="G101" s="3"/>
      <c r="H101" s="4">
        <v>59</v>
      </c>
      <c r="I101" s="4">
        <f>H101*$L$6</f>
        <v>71.39</v>
      </c>
      <c r="J101" s="18" t="s">
        <v>10</v>
      </c>
      <c r="K101" s="20"/>
      <c r="L101" s="18"/>
    </row>
    <row r="102" spans="1:13" ht="30" customHeight="1" x14ac:dyDescent="0.3">
      <c r="A102" s="63" t="s">
        <v>589</v>
      </c>
      <c r="B102" s="3" t="s">
        <v>1059</v>
      </c>
      <c r="C102" s="3" t="s">
        <v>412</v>
      </c>
      <c r="D102" s="3" t="s">
        <v>160</v>
      </c>
      <c r="E102" s="3">
        <v>2022</v>
      </c>
      <c r="F102" s="3">
        <v>12</v>
      </c>
      <c r="G102" s="3"/>
      <c r="H102" s="4">
        <v>20.66</v>
      </c>
      <c r="I102" s="4">
        <f>H102*$L$6</f>
        <v>24.9986</v>
      </c>
      <c r="J102" s="18" t="s">
        <v>10</v>
      </c>
      <c r="K102" s="20"/>
      <c r="L102" s="18"/>
    </row>
    <row r="103" spans="1:13" ht="30" customHeight="1" x14ac:dyDescent="0.3">
      <c r="A103" s="63" t="s">
        <v>1786</v>
      </c>
      <c r="B103" s="3" t="s">
        <v>1782</v>
      </c>
      <c r="C103" s="3" t="s">
        <v>412</v>
      </c>
      <c r="D103" s="3" t="s">
        <v>160</v>
      </c>
      <c r="E103" s="3">
        <v>2022</v>
      </c>
      <c r="F103" s="3">
        <v>12</v>
      </c>
      <c r="G103" s="3"/>
      <c r="H103" s="4">
        <v>25.62</v>
      </c>
      <c r="I103" s="4">
        <f>H103*$L$6</f>
        <v>31.0002</v>
      </c>
      <c r="J103" s="18" t="s">
        <v>10</v>
      </c>
      <c r="K103" s="20" t="s">
        <v>62</v>
      </c>
      <c r="L103" s="18"/>
    </row>
    <row r="104" spans="1:13" ht="30" customHeight="1" x14ac:dyDescent="0.3">
      <c r="A104" s="64" t="s">
        <v>319</v>
      </c>
      <c r="B104" s="47" t="s">
        <v>380</v>
      </c>
      <c r="C104" s="47"/>
      <c r="D104" s="47" t="s">
        <v>160</v>
      </c>
      <c r="E104" s="46">
        <v>2018</v>
      </c>
      <c r="F104" s="46">
        <v>3</v>
      </c>
      <c r="G104" s="3"/>
      <c r="H104" s="4">
        <v>38</v>
      </c>
      <c r="I104" s="4">
        <f>H104*$L$6</f>
        <v>45.98</v>
      </c>
      <c r="J104" s="18"/>
      <c r="K104" s="20"/>
      <c r="L104" s="18"/>
    </row>
    <row r="105" spans="1:13" ht="30" customHeight="1" x14ac:dyDescent="0.3">
      <c r="A105" s="64" t="s">
        <v>1461</v>
      </c>
      <c r="B105" s="47" t="s">
        <v>380</v>
      </c>
      <c r="C105" s="47"/>
      <c r="D105" s="47" t="s">
        <v>160</v>
      </c>
      <c r="E105" s="46">
        <v>2021</v>
      </c>
      <c r="F105" s="46">
        <v>6</v>
      </c>
      <c r="G105" s="3"/>
      <c r="H105" s="4">
        <v>46</v>
      </c>
      <c r="I105" s="4">
        <f>H105*$L$6</f>
        <v>55.66</v>
      </c>
      <c r="J105" s="18" t="s">
        <v>10</v>
      </c>
      <c r="K105" s="61"/>
      <c r="L105" s="18"/>
    </row>
    <row r="106" spans="1:13" ht="30" customHeight="1" x14ac:dyDescent="0.3">
      <c r="A106" s="64" t="s">
        <v>319</v>
      </c>
      <c r="B106" s="47" t="s">
        <v>537</v>
      </c>
      <c r="C106" s="47"/>
      <c r="D106" s="47" t="s">
        <v>160</v>
      </c>
      <c r="E106" s="46">
        <v>2021</v>
      </c>
      <c r="F106" s="46">
        <v>12</v>
      </c>
      <c r="G106" s="3"/>
      <c r="H106" s="4">
        <v>35</v>
      </c>
      <c r="I106" s="4">
        <f>H106*$L$6</f>
        <v>42.35</v>
      </c>
      <c r="J106" s="18"/>
      <c r="K106" s="20"/>
      <c r="L106" s="18"/>
    </row>
    <row r="107" spans="1:13" ht="30" customHeight="1" x14ac:dyDescent="0.3">
      <c r="A107" s="64" t="s">
        <v>319</v>
      </c>
      <c r="B107" s="47" t="s">
        <v>485</v>
      </c>
      <c r="C107" s="47"/>
      <c r="D107" s="47" t="s">
        <v>160</v>
      </c>
      <c r="E107" s="46">
        <v>2019</v>
      </c>
      <c r="F107" s="46">
        <v>2</v>
      </c>
      <c r="G107" s="3"/>
      <c r="H107" s="4">
        <v>95</v>
      </c>
      <c r="I107" s="4">
        <f>H107*$L$6</f>
        <v>114.95</v>
      </c>
      <c r="J107" s="18"/>
      <c r="K107" s="20"/>
      <c r="L107" s="18"/>
    </row>
    <row r="108" spans="1:13" ht="30" customHeight="1" x14ac:dyDescent="0.3">
      <c r="A108" s="64" t="s">
        <v>319</v>
      </c>
      <c r="B108" s="47" t="s">
        <v>485</v>
      </c>
      <c r="C108" s="47"/>
      <c r="D108" s="47" t="s">
        <v>160</v>
      </c>
      <c r="E108" s="46">
        <v>2020</v>
      </c>
      <c r="F108" s="46">
        <v>2</v>
      </c>
      <c r="G108" s="3"/>
      <c r="H108" s="4">
        <v>95</v>
      </c>
      <c r="I108" s="4">
        <f>H108*$L$6</f>
        <v>114.95</v>
      </c>
      <c r="J108" s="18"/>
      <c r="K108" s="20"/>
      <c r="L108" s="18"/>
    </row>
    <row r="109" spans="1:13" ht="30" customHeight="1" x14ac:dyDescent="0.3">
      <c r="A109" s="64" t="s">
        <v>319</v>
      </c>
      <c r="B109" s="3" t="s">
        <v>170</v>
      </c>
      <c r="C109" s="3"/>
      <c r="D109" s="3" t="s">
        <v>160</v>
      </c>
      <c r="E109" s="3">
        <v>2018</v>
      </c>
      <c r="F109" s="3">
        <v>1</v>
      </c>
      <c r="G109" s="3"/>
      <c r="H109" s="4">
        <v>65</v>
      </c>
      <c r="I109" s="4">
        <f>H109*$L$6</f>
        <v>78.649999999999991</v>
      </c>
      <c r="J109" s="18"/>
      <c r="K109" s="20"/>
      <c r="L109" s="18"/>
    </row>
    <row r="110" spans="1:13" ht="30" customHeight="1" x14ac:dyDescent="0.3">
      <c r="A110" s="64" t="s">
        <v>319</v>
      </c>
      <c r="B110" s="3" t="s">
        <v>170</v>
      </c>
      <c r="C110" s="3"/>
      <c r="D110" s="3" t="s">
        <v>160</v>
      </c>
      <c r="E110" s="3">
        <v>2019</v>
      </c>
      <c r="F110" s="3">
        <v>1</v>
      </c>
      <c r="G110" s="3"/>
      <c r="H110" s="4">
        <v>65</v>
      </c>
      <c r="I110" s="4">
        <f>H110*$L$6</f>
        <v>78.649999999999991</v>
      </c>
      <c r="J110" s="18"/>
      <c r="K110" s="20"/>
      <c r="L110" s="18"/>
    </row>
    <row r="111" spans="1:13" ht="30" customHeight="1" x14ac:dyDescent="0.3">
      <c r="A111" s="64" t="s">
        <v>319</v>
      </c>
      <c r="B111" s="3" t="s">
        <v>170</v>
      </c>
      <c r="C111" s="3"/>
      <c r="D111" s="3" t="s">
        <v>160</v>
      </c>
      <c r="E111" s="3">
        <v>2020</v>
      </c>
      <c r="F111" s="3">
        <v>1</v>
      </c>
      <c r="G111" s="3"/>
      <c r="H111" s="4">
        <v>65</v>
      </c>
      <c r="I111" s="4">
        <f>H111*$L$6</f>
        <v>78.649999999999991</v>
      </c>
      <c r="J111" s="18"/>
      <c r="K111" s="20"/>
      <c r="L111" s="18"/>
    </row>
    <row r="112" spans="1:13" ht="30" customHeight="1" x14ac:dyDescent="0.3">
      <c r="A112" s="64" t="s">
        <v>319</v>
      </c>
      <c r="B112" s="3" t="s">
        <v>170</v>
      </c>
      <c r="C112" s="3"/>
      <c r="D112" s="3" t="s">
        <v>160</v>
      </c>
      <c r="E112" s="3">
        <v>2021</v>
      </c>
      <c r="F112" s="3">
        <v>1</v>
      </c>
      <c r="G112" s="3"/>
      <c r="H112" s="4">
        <v>65</v>
      </c>
      <c r="I112" s="4">
        <f>H112*$L$6</f>
        <v>78.649999999999991</v>
      </c>
      <c r="J112" s="18"/>
      <c r="K112" s="20"/>
      <c r="L112" s="18"/>
    </row>
    <row r="113" spans="1:12" ht="30" customHeight="1" x14ac:dyDescent="0.3">
      <c r="A113" s="64" t="s">
        <v>319</v>
      </c>
      <c r="B113" s="3" t="s">
        <v>170</v>
      </c>
      <c r="C113" s="3"/>
      <c r="D113" s="3" t="s">
        <v>160</v>
      </c>
      <c r="E113" s="3">
        <v>2022</v>
      </c>
      <c r="F113" s="3">
        <v>1</v>
      </c>
      <c r="G113" s="3"/>
      <c r="H113" s="4">
        <v>65</v>
      </c>
      <c r="I113" s="4">
        <f>H113*$L$6</f>
        <v>78.649999999999991</v>
      </c>
      <c r="J113" s="18" t="s">
        <v>10</v>
      </c>
      <c r="K113" s="20"/>
      <c r="L113" s="18"/>
    </row>
    <row r="114" spans="1:12" ht="30" customHeight="1" x14ac:dyDescent="0.3">
      <c r="A114" s="63" t="s">
        <v>1494</v>
      </c>
      <c r="B114" s="3" t="s">
        <v>537</v>
      </c>
      <c r="C114" s="3"/>
      <c r="D114" s="3" t="s">
        <v>160</v>
      </c>
      <c r="E114" s="3">
        <v>2020</v>
      </c>
      <c r="F114" s="3">
        <v>6</v>
      </c>
      <c r="G114" s="3"/>
      <c r="H114" s="4">
        <v>28</v>
      </c>
      <c r="I114" s="4">
        <f>H114*$L$6</f>
        <v>33.879999999999995</v>
      </c>
      <c r="J114" s="18"/>
      <c r="K114" s="20"/>
      <c r="L114" s="18"/>
    </row>
    <row r="115" spans="1:12" ht="30" customHeight="1" x14ac:dyDescent="0.3">
      <c r="A115" s="64" t="s">
        <v>824</v>
      </c>
      <c r="B115" s="46" t="s">
        <v>820</v>
      </c>
      <c r="C115" s="47"/>
      <c r="D115" s="47" t="s">
        <v>160</v>
      </c>
      <c r="E115" s="46">
        <v>2019</v>
      </c>
      <c r="F115" s="46">
        <v>1</v>
      </c>
      <c r="G115" s="3"/>
      <c r="H115" s="4">
        <v>25</v>
      </c>
      <c r="I115" s="4">
        <f>H115*$L$6</f>
        <v>30.25</v>
      </c>
      <c r="J115" s="18"/>
      <c r="K115" s="20"/>
      <c r="L115" s="18"/>
    </row>
    <row r="116" spans="1:12" ht="30" customHeight="1" x14ac:dyDescent="0.3">
      <c r="A116" s="64" t="s">
        <v>1339</v>
      </c>
      <c r="B116" s="47" t="s">
        <v>1218</v>
      </c>
      <c r="C116" s="47" t="s">
        <v>412</v>
      </c>
      <c r="D116" s="47" t="s">
        <v>160</v>
      </c>
      <c r="E116" s="46">
        <v>2009</v>
      </c>
      <c r="F116" s="46">
        <v>1</v>
      </c>
      <c r="G116" s="3"/>
      <c r="H116" s="4">
        <v>225</v>
      </c>
      <c r="I116" s="4">
        <f>H116*$L$6</f>
        <v>272.25</v>
      </c>
      <c r="J116" s="18" t="s">
        <v>10</v>
      </c>
      <c r="K116" s="20"/>
      <c r="L116" s="18"/>
    </row>
    <row r="117" spans="1:12" ht="30" customHeight="1" x14ac:dyDescent="0.3">
      <c r="A117" s="63" t="s">
        <v>186</v>
      </c>
      <c r="B117" s="3" t="s">
        <v>187</v>
      </c>
      <c r="C117" s="3" t="s">
        <v>412</v>
      </c>
      <c r="D117" s="3" t="s">
        <v>160</v>
      </c>
      <c r="E117" s="3">
        <v>2021</v>
      </c>
      <c r="F117" s="3">
        <v>12</v>
      </c>
      <c r="G117" s="3"/>
      <c r="H117" s="4">
        <v>21.49</v>
      </c>
      <c r="I117" s="4">
        <f>H117*$L$6</f>
        <v>26.002899999999997</v>
      </c>
      <c r="J117" s="3"/>
      <c r="K117" s="20" t="s">
        <v>41</v>
      </c>
      <c r="L117" s="18"/>
    </row>
    <row r="118" spans="1:12" ht="30" customHeight="1" x14ac:dyDescent="0.3">
      <c r="A118" s="63" t="s">
        <v>186</v>
      </c>
      <c r="B118" s="3" t="s">
        <v>187</v>
      </c>
      <c r="C118" s="3" t="s">
        <v>412</v>
      </c>
      <c r="D118" s="3" t="s">
        <v>160</v>
      </c>
      <c r="E118" s="3">
        <v>2022</v>
      </c>
      <c r="F118" s="3">
        <v>12</v>
      </c>
      <c r="G118" s="3"/>
      <c r="H118" s="4">
        <v>21.49</v>
      </c>
      <c r="I118" s="4">
        <f>H118*$L$6</f>
        <v>26.002899999999997</v>
      </c>
      <c r="J118" s="3" t="s">
        <v>10</v>
      </c>
      <c r="K118" s="20" t="s">
        <v>41</v>
      </c>
      <c r="L118" s="18"/>
    </row>
    <row r="119" spans="1:12" ht="30" customHeight="1" x14ac:dyDescent="0.3">
      <c r="A119" s="64" t="s">
        <v>1171</v>
      </c>
      <c r="B119" s="47" t="s">
        <v>1159</v>
      </c>
      <c r="C119" s="47" t="s">
        <v>412</v>
      </c>
      <c r="D119" s="3" t="s">
        <v>160</v>
      </c>
      <c r="E119" s="46">
        <v>1989</v>
      </c>
      <c r="F119" s="46">
        <v>1</v>
      </c>
      <c r="G119" s="3"/>
      <c r="H119" s="4">
        <v>30</v>
      </c>
      <c r="I119" s="4">
        <f>H119*$L$6</f>
        <v>36.299999999999997</v>
      </c>
      <c r="J119" s="18" t="s">
        <v>10</v>
      </c>
      <c r="K119" s="20"/>
      <c r="L119" s="18"/>
    </row>
    <row r="120" spans="1:12" ht="30" customHeight="1" x14ac:dyDescent="0.3">
      <c r="A120" s="64" t="s">
        <v>1457</v>
      </c>
      <c r="B120" s="47" t="s">
        <v>1218</v>
      </c>
      <c r="C120" s="47" t="s">
        <v>412</v>
      </c>
      <c r="D120" s="3" t="s">
        <v>160</v>
      </c>
      <c r="E120" s="46">
        <v>2008</v>
      </c>
      <c r="F120" s="46">
        <v>1</v>
      </c>
      <c r="G120" s="3"/>
      <c r="H120" s="4">
        <v>475</v>
      </c>
      <c r="I120" s="4">
        <f>H120*$L$6</f>
        <v>574.75</v>
      </c>
      <c r="J120" s="18"/>
      <c r="K120" s="20"/>
      <c r="L120" s="18"/>
    </row>
    <row r="121" spans="1:12" ht="30" customHeight="1" x14ac:dyDescent="0.3">
      <c r="A121" s="64" t="s">
        <v>776</v>
      </c>
      <c r="B121" s="47" t="s">
        <v>1311</v>
      </c>
      <c r="C121" s="47" t="s">
        <v>412</v>
      </c>
      <c r="D121" s="47" t="s">
        <v>160</v>
      </c>
      <c r="E121" s="46">
        <v>2021</v>
      </c>
      <c r="F121" s="46">
        <v>15</v>
      </c>
      <c r="G121" s="3"/>
      <c r="H121" s="4">
        <v>120</v>
      </c>
      <c r="I121" s="4">
        <f>H121*$L$6</f>
        <v>145.19999999999999</v>
      </c>
      <c r="J121" s="18"/>
      <c r="K121" s="20"/>
      <c r="L121" s="18"/>
    </row>
    <row r="122" spans="1:12" ht="30" customHeight="1" x14ac:dyDescent="0.3">
      <c r="A122" s="64" t="s">
        <v>1378</v>
      </c>
      <c r="B122" s="3" t="s">
        <v>187</v>
      </c>
      <c r="C122" s="3" t="s">
        <v>412</v>
      </c>
      <c r="D122" s="3" t="s">
        <v>160</v>
      </c>
      <c r="E122" s="46">
        <v>2021</v>
      </c>
      <c r="F122" s="46">
        <v>6</v>
      </c>
      <c r="G122" s="3"/>
      <c r="H122" s="4">
        <v>35</v>
      </c>
      <c r="I122" s="4">
        <f>H122*$L$6</f>
        <v>42.35</v>
      </c>
      <c r="J122" s="18"/>
      <c r="K122" s="20"/>
      <c r="L122" s="18"/>
    </row>
    <row r="123" spans="1:12" ht="30" customHeight="1" x14ac:dyDescent="0.3">
      <c r="A123" s="64" t="s">
        <v>1378</v>
      </c>
      <c r="B123" s="3" t="s">
        <v>187</v>
      </c>
      <c r="C123" s="3" t="s">
        <v>412</v>
      </c>
      <c r="D123" s="3" t="s">
        <v>160</v>
      </c>
      <c r="E123" s="46">
        <v>2022</v>
      </c>
      <c r="F123" s="46">
        <v>6</v>
      </c>
      <c r="G123" s="3"/>
      <c r="H123" s="4">
        <v>35</v>
      </c>
      <c r="I123" s="4">
        <f>H123*$L$6</f>
        <v>42.35</v>
      </c>
      <c r="J123" s="18" t="s">
        <v>10</v>
      </c>
      <c r="K123" s="20"/>
      <c r="L123" s="18"/>
    </row>
    <row r="124" spans="1:12" ht="30" customHeight="1" x14ac:dyDescent="0.3">
      <c r="A124" s="64" t="s">
        <v>1860</v>
      </c>
      <c r="B124" s="47" t="s">
        <v>187</v>
      </c>
      <c r="C124" s="47" t="s">
        <v>431</v>
      </c>
      <c r="D124" s="47" t="s">
        <v>160</v>
      </c>
      <c r="E124" s="46">
        <v>2022</v>
      </c>
      <c r="F124" s="46">
        <v>3</v>
      </c>
      <c r="G124" s="3"/>
      <c r="H124" s="4">
        <v>42</v>
      </c>
      <c r="I124" s="4">
        <f>H124*$L$6</f>
        <v>50.82</v>
      </c>
      <c r="J124" s="18"/>
      <c r="K124" s="20"/>
      <c r="L124" s="18"/>
    </row>
    <row r="125" spans="1:12" ht="30" customHeight="1" x14ac:dyDescent="0.3">
      <c r="A125" s="64" t="s">
        <v>1287</v>
      </c>
      <c r="B125" s="47" t="s">
        <v>1240</v>
      </c>
      <c r="C125" s="47" t="s">
        <v>431</v>
      </c>
      <c r="D125" s="47" t="s">
        <v>160</v>
      </c>
      <c r="E125" s="46">
        <v>1986</v>
      </c>
      <c r="F125" s="46">
        <v>3</v>
      </c>
      <c r="G125" s="3"/>
      <c r="H125" s="4">
        <v>45</v>
      </c>
      <c r="I125" s="4">
        <f>H125*$L$6</f>
        <v>54.449999999999996</v>
      </c>
      <c r="J125" s="18" t="s">
        <v>10</v>
      </c>
      <c r="K125" s="20"/>
      <c r="L125" s="18"/>
    </row>
    <row r="126" spans="1:12" ht="30" customHeight="1" x14ac:dyDescent="0.3">
      <c r="A126" s="64" t="s">
        <v>1288</v>
      </c>
      <c r="B126" s="47" t="s">
        <v>1240</v>
      </c>
      <c r="C126" s="47" t="s">
        <v>431</v>
      </c>
      <c r="D126" s="47" t="s">
        <v>160</v>
      </c>
      <c r="E126" s="46">
        <v>1986</v>
      </c>
      <c r="F126" s="46">
        <v>1</v>
      </c>
      <c r="G126" s="3"/>
      <c r="H126" s="4">
        <v>38</v>
      </c>
      <c r="I126" s="4">
        <f>H126*$L$6</f>
        <v>45.98</v>
      </c>
      <c r="J126" s="18" t="s">
        <v>10</v>
      </c>
      <c r="K126" s="20"/>
      <c r="L126" s="18"/>
    </row>
    <row r="127" spans="1:12" ht="30" customHeight="1" x14ac:dyDescent="0.3">
      <c r="A127" s="63" t="s">
        <v>188</v>
      </c>
      <c r="B127" s="3" t="s">
        <v>187</v>
      </c>
      <c r="C127" s="3" t="s">
        <v>412</v>
      </c>
      <c r="D127" s="3" t="s">
        <v>160</v>
      </c>
      <c r="E127" s="3">
        <v>2015</v>
      </c>
      <c r="F127" s="3">
        <v>1</v>
      </c>
      <c r="G127" s="3"/>
      <c r="H127" s="4">
        <v>40</v>
      </c>
      <c r="I127" s="4">
        <f>H127*$L$6</f>
        <v>48.4</v>
      </c>
      <c r="J127" s="3"/>
      <c r="K127" s="20"/>
      <c r="L127" s="18"/>
    </row>
    <row r="128" spans="1:12" ht="30" customHeight="1" x14ac:dyDescent="0.3">
      <c r="A128" s="63" t="s">
        <v>188</v>
      </c>
      <c r="B128" s="3" t="s">
        <v>187</v>
      </c>
      <c r="C128" s="3" t="s">
        <v>412</v>
      </c>
      <c r="D128" s="3" t="s">
        <v>160</v>
      </c>
      <c r="E128" s="3">
        <v>2016</v>
      </c>
      <c r="F128" s="3">
        <v>3</v>
      </c>
      <c r="G128" s="3"/>
      <c r="H128" s="4">
        <v>36</v>
      </c>
      <c r="I128" s="4">
        <f>H128*$L$6</f>
        <v>43.56</v>
      </c>
      <c r="J128" s="18"/>
      <c r="K128" s="20"/>
      <c r="L128" s="18"/>
    </row>
    <row r="129" spans="1:12" ht="30" customHeight="1" x14ac:dyDescent="0.3">
      <c r="A129" s="63" t="s">
        <v>188</v>
      </c>
      <c r="B129" s="3" t="s">
        <v>187</v>
      </c>
      <c r="C129" s="3" t="s">
        <v>412</v>
      </c>
      <c r="D129" s="3" t="s">
        <v>160</v>
      </c>
      <c r="E129" s="3">
        <v>2018</v>
      </c>
      <c r="F129" s="3">
        <v>6</v>
      </c>
      <c r="G129" s="3"/>
      <c r="H129" s="4">
        <v>32</v>
      </c>
      <c r="I129" s="4">
        <f>H129*$L$6</f>
        <v>38.72</v>
      </c>
      <c r="J129" s="18"/>
      <c r="K129" s="20" t="s">
        <v>41</v>
      </c>
      <c r="L129" s="18"/>
    </row>
    <row r="130" spans="1:12" ht="30" customHeight="1" x14ac:dyDescent="0.3">
      <c r="A130" s="63" t="s">
        <v>188</v>
      </c>
      <c r="B130" s="3" t="s">
        <v>187</v>
      </c>
      <c r="C130" s="3" t="s">
        <v>412</v>
      </c>
      <c r="D130" s="3" t="s">
        <v>160</v>
      </c>
      <c r="E130" s="3">
        <v>2019</v>
      </c>
      <c r="F130" s="3">
        <v>12</v>
      </c>
      <c r="G130" s="3"/>
      <c r="H130" s="4">
        <v>32</v>
      </c>
      <c r="I130" s="4">
        <f>H130*$L$6</f>
        <v>38.72</v>
      </c>
      <c r="J130" s="18"/>
      <c r="K130" s="20" t="s">
        <v>41</v>
      </c>
      <c r="L130" s="18"/>
    </row>
    <row r="131" spans="1:12" ht="30" customHeight="1" x14ac:dyDescent="0.3">
      <c r="A131" s="63" t="s">
        <v>188</v>
      </c>
      <c r="B131" s="3" t="s">
        <v>187</v>
      </c>
      <c r="C131" s="3" t="s">
        <v>412</v>
      </c>
      <c r="D131" s="3" t="s">
        <v>160</v>
      </c>
      <c r="E131" s="3">
        <v>2020</v>
      </c>
      <c r="F131" s="3">
        <v>12</v>
      </c>
      <c r="G131" s="3"/>
      <c r="H131" s="4">
        <v>32</v>
      </c>
      <c r="I131" s="4">
        <f>H131*$L$6</f>
        <v>38.72</v>
      </c>
      <c r="J131" s="18"/>
      <c r="K131" s="20" t="s">
        <v>41</v>
      </c>
      <c r="L131" s="18"/>
    </row>
    <row r="132" spans="1:12" ht="30" customHeight="1" x14ac:dyDescent="0.3">
      <c r="A132" s="63" t="s">
        <v>188</v>
      </c>
      <c r="B132" s="3" t="s">
        <v>187</v>
      </c>
      <c r="C132" s="3" t="s">
        <v>412</v>
      </c>
      <c r="D132" s="3" t="s">
        <v>160</v>
      </c>
      <c r="E132" s="3">
        <v>2021</v>
      </c>
      <c r="F132" s="3">
        <v>12</v>
      </c>
      <c r="G132" s="3"/>
      <c r="H132" s="4">
        <v>34</v>
      </c>
      <c r="I132" s="4">
        <f>H132*$L$6</f>
        <v>41.14</v>
      </c>
      <c r="J132" s="18"/>
      <c r="K132" s="20" t="s">
        <v>41</v>
      </c>
      <c r="L132" s="18"/>
    </row>
    <row r="133" spans="1:12" ht="30" customHeight="1" x14ac:dyDescent="0.3">
      <c r="A133" s="63" t="s">
        <v>188</v>
      </c>
      <c r="B133" s="3" t="s">
        <v>187</v>
      </c>
      <c r="C133" s="3" t="s">
        <v>412</v>
      </c>
      <c r="D133" s="3" t="s">
        <v>160</v>
      </c>
      <c r="E133" s="3">
        <v>2022</v>
      </c>
      <c r="F133" s="3">
        <v>12</v>
      </c>
      <c r="G133" s="3"/>
      <c r="H133" s="4">
        <v>34</v>
      </c>
      <c r="I133" s="4">
        <f>H133*$L$6</f>
        <v>41.14</v>
      </c>
      <c r="J133" s="18" t="s">
        <v>10</v>
      </c>
      <c r="K133" s="20" t="s">
        <v>41</v>
      </c>
      <c r="L133" s="18"/>
    </row>
    <row r="134" spans="1:12" ht="30" customHeight="1" x14ac:dyDescent="0.3">
      <c r="A134" s="64" t="s">
        <v>316</v>
      </c>
      <c r="B134" s="47" t="s">
        <v>1311</v>
      </c>
      <c r="C134" s="47" t="s">
        <v>412</v>
      </c>
      <c r="D134" s="47" t="s">
        <v>160</v>
      </c>
      <c r="E134" s="46">
        <v>2021</v>
      </c>
      <c r="F134" s="46">
        <v>2</v>
      </c>
      <c r="G134" s="3"/>
      <c r="H134" s="4">
        <v>120</v>
      </c>
      <c r="I134" s="4">
        <f>H134*$L$6</f>
        <v>145.19999999999999</v>
      </c>
      <c r="J134" s="18"/>
      <c r="K134" s="20"/>
      <c r="L134" s="18"/>
    </row>
    <row r="135" spans="1:12" ht="30" customHeight="1" x14ac:dyDescent="0.3">
      <c r="A135" s="63" t="s">
        <v>316</v>
      </c>
      <c r="B135" s="3" t="s">
        <v>187</v>
      </c>
      <c r="C135" s="3" t="s">
        <v>412</v>
      </c>
      <c r="D135" s="3" t="s">
        <v>160</v>
      </c>
      <c r="E135" s="3">
        <v>2018</v>
      </c>
      <c r="F135" s="3">
        <v>12</v>
      </c>
      <c r="G135" s="3"/>
      <c r="H135" s="4">
        <v>32</v>
      </c>
      <c r="I135" s="4">
        <f>H135*$L$6</f>
        <v>38.72</v>
      </c>
      <c r="J135" s="18"/>
      <c r="K135" s="20" t="s">
        <v>41</v>
      </c>
      <c r="L135" s="18"/>
    </row>
    <row r="136" spans="1:12" ht="30" customHeight="1" x14ac:dyDescent="0.3">
      <c r="A136" s="63" t="s">
        <v>316</v>
      </c>
      <c r="B136" s="3" t="s">
        <v>187</v>
      </c>
      <c r="C136" s="3" t="s">
        <v>412</v>
      </c>
      <c r="D136" s="3" t="s">
        <v>160</v>
      </c>
      <c r="E136" s="3">
        <v>2019</v>
      </c>
      <c r="F136" s="3">
        <v>12</v>
      </c>
      <c r="G136" s="3"/>
      <c r="H136" s="4">
        <v>32</v>
      </c>
      <c r="I136" s="4">
        <f>H136*$L$6</f>
        <v>38.72</v>
      </c>
      <c r="J136" s="18"/>
      <c r="K136" s="20" t="s">
        <v>41</v>
      </c>
      <c r="L136" s="18"/>
    </row>
    <row r="137" spans="1:12" ht="30" customHeight="1" x14ac:dyDescent="0.3">
      <c r="A137" s="63" t="s">
        <v>316</v>
      </c>
      <c r="B137" s="3" t="s">
        <v>187</v>
      </c>
      <c r="C137" s="3" t="s">
        <v>412</v>
      </c>
      <c r="D137" s="3" t="s">
        <v>160</v>
      </c>
      <c r="E137" s="3">
        <v>2020</v>
      </c>
      <c r="F137" s="3">
        <v>12</v>
      </c>
      <c r="G137" s="3"/>
      <c r="H137" s="4">
        <v>32</v>
      </c>
      <c r="I137" s="4">
        <f>H137*$L$6</f>
        <v>38.72</v>
      </c>
      <c r="J137" s="18"/>
      <c r="K137" s="20" t="s">
        <v>41</v>
      </c>
      <c r="L137" s="18"/>
    </row>
    <row r="138" spans="1:12" ht="30" customHeight="1" x14ac:dyDescent="0.3">
      <c r="A138" s="63" t="s">
        <v>316</v>
      </c>
      <c r="B138" s="3" t="s">
        <v>187</v>
      </c>
      <c r="C138" s="3" t="s">
        <v>412</v>
      </c>
      <c r="D138" s="3" t="s">
        <v>160</v>
      </c>
      <c r="E138" s="3">
        <v>2022</v>
      </c>
      <c r="F138" s="3">
        <v>12</v>
      </c>
      <c r="G138" s="3"/>
      <c r="H138" s="4">
        <v>32</v>
      </c>
      <c r="I138" s="4">
        <f>H138*$L$6</f>
        <v>38.72</v>
      </c>
      <c r="J138" s="18" t="s">
        <v>10</v>
      </c>
      <c r="K138" s="20" t="s">
        <v>41</v>
      </c>
      <c r="L138" s="18"/>
    </row>
    <row r="139" spans="1:12" ht="30" customHeight="1" x14ac:dyDescent="0.3">
      <c r="A139" s="64" t="s">
        <v>316</v>
      </c>
      <c r="B139" s="47" t="s">
        <v>1201</v>
      </c>
      <c r="C139" s="47" t="s">
        <v>412</v>
      </c>
      <c r="D139" s="3" t="s">
        <v>160</v>
      </c>
      <c r="E139" s="46">
        <v>1980</v>
      </c>
      <c r="F139" s="46">
        <v>1</v>
      </c>
      <c r="G139" s="3"/>
      <c r="H139" s="4">
        <v>30</v>
      </c>
      <c r="I139" s="4">
        <f>H139*$L$6</f>
        <v>36.299999999999997</v>
      </c>
      <c r="J139" s="18" t="s">
        <v>10</v>
      </c>
      <c r="K139" s="20"/>
      <c r="L139" s="18"/>
    </row>
    <row r="140" spans="1:12" ht="30" customHeight="1" x14ac:dyDescent="0.3">
      <c r="A140" s="64" t="s">
        <v>1850</v>
      </c>
      <c r="B140" s="3" t="s">
        <v>187</v>
      </c>
      <c r="C140" s="47" t="s">
        <v>412</v>
      </c>
      <c r="D140" s="3" t="s">
        <v>160</v>
      </c>
      <c r="E140" s="46">
        <v>2021</v>
      </c>
      <c r="F140" s="46">
        <v>1</v>
      </c>
      <c r="G140" s="3"/>
      <c r="H140" s="4">
        <v>69</v>
      </c>
      <c r="I140" s="4">
        <f>H140*$L$6</f>
        <v>83.49</v>
      </c>
      <c r="J140" s="18"/>
      <c r="K140" s="20"/>
      <c r="L140" s="18"/>
    </row>
    <row r="141" spans="1:12" ht="30" customHeight="1" x14ac:dyDescent="0.3">
      <c r="A141" s="64" t="s">
        <v>1850</v>
      </c>
      <c r="B141" s="3" t="s">
        <v>187</v>
      </c>
      <c r="C141" s="47" t="s">
        <v>412</v>
      </c>
      <c r="D141" s="3" t="s">
        <v>160</v>
      </c>
      <c r="E141" s="46">
        <v>2022</v>
      </c>
      <c r="F141" s="46">
        <v>1</v>
      </c>
      <c r="G141" s="3"/>
      <c r="H141" s="4">
        <v>75</v>
      </c>
      <c r="I141" s="4">
        <f>H141*$L$6</f>
        <v>90.75</v>
      </c>
      <c r="J141" s="18"/>
      <c r="K141" s="20"/>
      <c r="L141" s="18"/>
    </row>
    <row r="142" spans="1:12" ht="30" customHeight="1" x14ac:dyDescent="0.3">
      <c r="A142" s="63" t="s">
        <v>1801</v>
      </c>
      <c r="B142" s="3" t="s">
        <v>1218</v>
      </c>
      <c r="C142" s="3" t="s">
        <v>412</v>
      </c>
      <c r="D142" s="3" t="s">
        <v>160</v>
      </c>
      <c r="E142" s="3">
        <v>2020</v>
      </c>
      <c r="F142" s="3">
        <v>2</v>
      </c>
      <c r="G142" s="3"/>
      <c r="H142" s="4">
        <v>1350</v>
      </c>
      <c r="I142" s="4">
        <f>H142*$L$6</f>
        <v>1633.5</v>
      </c>
      <c r="J142" s="18"/>
      <c r="K142" s="20"/>
      <c r="L142" s="18"/>
    </row>
    <row r="143" spans="1:12" ht="30" customHeight="1" x14ac:dyDescent="0.3">
      <c r="A143" s="63" t="s">
        <v>189</v>
      </c>
      <c r="B143" s="3" t="s">
        <v>187</v>
      </c>
      <c r="C143" s="3" t="s">
        <v>412</v>
      </c>
      <c r="D143" s="3" t="s">
        <v>160</v>
      </c>
      <c r="E143" s="3">
        <v>2015</v>
      </c>
      <c r="F143" s="3">
        <v>1</v>
      </c>
      <c r="G143" s="3"/>
      <c r="H143" s="4">
        <v>69</v>
      </c>
      <c r="I143" s="4">
        <f>H143*$L$6</f>
        <v>83.49</v>
      </c>
      <c r="J143" s="3"/>
      <c r="K143" s="20"/>
      <c r="L143" s="18"/>
    </row>
    <row r="144" spans="1:12" ht="30" customHeight="1" x14ac:dyDescent="0.3">
      <c r="A144" s="63" t="s">
        <v>189</v>
      </c>
      <c r="B144" s="3" t="s">
        <v>187</v>
      </c>
      <c r="C144" s="3" t="s">
        <v>412</v>
      </c>
      <c r="D144" s="3" t="s">
        <v>160</v>
      </c>
      <c r="E144" s="3">
        <v>2016</v>
      </c>
      <c r="F144" s="3">
        <v>1</v>
      </c>
      <c r="G144" s="3"/>
      <c r="H144" s="4">
        <v>69</v>
      </c>
      <c r="I144" s="4">
        <f>H144*$L$6</f>
        <v>83.49</v>
      </c>
      <c r="J144" s="18"/>
      <c r="K144" s="20"/>
      <c r="L144" s="18"/>
    </row>
    <row r="145" spans="1:12" ht="30" customHeight="1" x14ac:dyDescent="0.3">
      <c r="A145" s="63" t="s">
        <v>189</v>
      </c>
      <c r="B145" s="3" t="s">
        <v>187</v>
      </c>
      <c r="C145" s="3" t="s">
        <v>412</v>
      </c>
      <c r="D145" s="3" t="s">
        <v>160</v>
      </c>
      <c r="E145" s="3">
        <v>2017</v>
      </c>
      <c r="F145" s="3">
        <v>1</v>
      </c>
      <c r="G145" s="3"/>
      <c r="H145" s="4">
        <v>69</v>
      </c>
      <c r="I145" s="4">
        <f>H145*$L$6</f>
        <v>83.49</v>
      </c>
      <c r="J145" s="18"/>
      <c r="K145" s="20"/>
      <c r="L145" s="18"/>
    </row>
    <row r="146" spans="1:12" ht="30" customHeight="1" x14ac:dyDescent="0.3">
      <c r="A146" s="63" t="s">
        <v>189</v>
      </c>
      <c r="B146" s="3" t="s">
        <v>187</v>
      </c>
      <c r="C146" s="3" t="s">
        <v>412</v>
      </c>
      <c r="D146" s="3" t="s">
        <v>160</v>
      </c>
      <c r="E146" s="3">
        <v>2018</v>
      </c>
      <c r="F146" s="3">
        <v>1</v>
      </c>
      <c r="G146" s="3"/>
      <c r="H146" s="4">
        <v>69</v>
      </c>
      <c r="I146" s="4">
        <f>H146*$L$6</f>
        <v>83.49</v>
      </c>
      <c r="J146" s="18"/>
      <c r="K146" s="20"/>
      <c r="L146" s="18"/>
    </row>
    <row r="147" spans="1:12" ht="30" customHeight="1" x14ac:dyDescent="0.3">
      <c r="A147" s="63" t="s">
        <v>189</v>
      </c>
      <c r="B147" s="3" t="s">
        <v>187</v>
      </c>
      <c r="C147" s="3" t="s">
        <v>412</v>
      </c>
      <c r="D147" s="3" t="s">
        <v>160</v>
      </c>
      <c r="E147" s="3">
        <v>2019</v>
      </c>
      <c r="F147" s="3">
        <v>1</v>
      </c>
      <c r="G147" s="3"/>
      <c r="H147" s="4">
        <v>69</v>
      </c>
      <c r="I147" s="4">
        <f>H147*$L$6</f>
        <v>83.49</v>
      </c>
      <c r="J147" s="18"/>
      <c r="K147" s="20"/>
      <c r="L147" s="18"/>
    </row>
    <row r="148" spans="1:12" ht="30" customHeight="1" x14ac:dyDescent="0.3">
      <c r="A148" s="63" t="s">
        <v>189</v>
      </c>
      <c r="B148" s="3" t="s">
        <v>187</v>
      </c>
      <c r="C148" s="3" t="s">
        <v>412</v>
      </c>
      <c r="D148" s="3" t="s">
        <v>160</v>
      </c>
      <c r="E148" s="3">
        <v>2020</v>
      </c>
      <c r="F148" s="3">
        <v>1</v>
      </c>
      <c r="G148" s="3"/>
      <c r="H148" s="4">
        <v>69</v>
      </c>
      <c r="I148" s="4">
        <f>H148*$L$6</f>
        <v>83.49</v>
      </c>
      <c r="J148" s="18"/>
      <c r="K148" s="20"/>
      <c r="L148" s="18"/>
    </row>
    <row r="149" spans="1:12" ht="30" customHeight="1" x14ac:dyDescent="0.3">
      <c r="A149" s="63" t="s">
        <v>189</v>
      </c>
      <c r="B149" s="3" t="s">
        <v>468</v>
      </c>
      <c r="C149" s="3" t="s">
        <v>412</v>
      </c>
      <c r="D149" s="3" t="s">
        <v>160</v>
      </c>
      <c r="E149" s="3">
        <v>1982</v>
      </c>
      <c r="F149" s="3">
        <v>1</v>
      </c>
      <c r="G149" s="3"/>
      <c r="H149" s="4">
        <v>75</v>
      </c>
      <c r="I149" s="4">
        <f>H149*$L$6</f>
        <v>90.75</v>
      </c>
      <c r="J149" s="18"/>
      <c r="K149" s="20"/>
      <c r="L149" s="18"/>
    </row>
    <row r="150" spans="1:12" ht="30" customHeight="1" x14ac:dyDescent="0.3">
      <c r="A150" s="64" t="s">
        <v>189</v>
      </c>
      <c r="B150" s="47" t="s">
        <v>1218</v>
      </c>
      <c r="C150" s="47" t="s">
        <v>412</v>
      </c>
      <c r="D150" s="3" t="s">
        <v>160</v>
      </c>
      <c r="E150" s="46">
        <v>2012</v>
      </c>
      <c r="F150" s="46">
        <v>2</v>
      </c>
      <c r="G150" s="3"/>
      <c r="H150" s="4">
        <v>725</v>
      </c>
      <c r="I150" s="4">
        <f>H150*$L$6</f>
        <v>877.25</v>
      </c>
      <c r="J150" s="18" t="s">
        <v>10</v>
      </c>
      <c r="K150" s="20"/>
      <c r="L150" s="18"/>
    </row>
    <row r="151" spans="1:12" ht="30" customHeight="1" x14ac:dyDescent="0.3">
      <c r="A151" s="63" t="s">
        <v>190</v>
      </c>
      <c r="B151" s="3" t="s">
        <v>187</v>
      </c>
      <c r="C151" s="3" t="s">
        <v>412</v>
      </c>
      <c r="D151" s="3" t="s">
        <v>160</v>
      </c>
      <c r="E151" s="3">
        <v>2015</v>
      </c>
      <c r="F151" s="3">
        <v>1</v>
      </c>
      <c r="G151" s="3"/>
      <c r="H151" s="4">
        <v>69</v>
      </c>
      <c r="I151" s="4">
        <f>H151*$L$6</f>
        <v>83.49</v>
      </c>
      <c r="J151" s="3"/>
      <c r="K151" s="20"/>
      <c r="L151" s="18"/>
    </row>
    <row r="152" spans="1:12" ht="30" customHeight="1" x14ac:dyDescent="0.3">
      <c r="A152" s="63" t="s">
        <v>190</v>
      </c>
      <c r="B152" s="3" t="s">
        <v>187</v>
      </c>
      <c r="C152" s="3" t="s">
        <v>412</v>
      </c>
      <c r="D152" s="3" t="s">
        <v>160</v>
      </c>
      <c r="E152" s="3">
        <v>2017</v>
      </c>
      <c r="F152" s="3">
        <v>1</v>
      </c>
      <c r="G152" s="3"/>
      <c r="H152" s="4">
        <v>69</v>
      </c>
      <c r="I152" s="4">
        <f>H152*$L$6</f>
        <v>83.49</v>
      </c>
      <c r="J152" s="3"/>
      <c r="K152" s="20"/>
      <c r="L152" s="18"/>
    </row>
    <row r="153" spans="1:12" ht="30" customHeight="1" x14ac:dyDescent="0.3">
      <c r="A153" s="63" t="s">
        <v>190</v>
      </c>
      <c r="B153" s="3" t="s">
        <v>187</v>
      </c>
      <c r="C153" s="3" t="s">
        <v>412</v>
      </c>
      <c r="D153" s="3" t="s">
        <v>160</v>
      </c>
      <c r="E153" s="3">
        <v>2018</v>
      </c>
      <c r="F153" s="3">
        <v>1</v>
      </c>
      <c r="G153" s="3"/>
      <c r="H153" s="4">
        <v>69</v>
      </c>
      <c r="I153" s="4">
        <f>H153*$L$6</f>
        <v>83.49</v>
      </c>
      <c r="J153" s="3"/>
      <c r="K153" s="20"/>
      <c r="L153" s="18"/>
    </row>
    <row r="154" spans="1:12" ht="30" customHeight="1" x14ac:dyDescent="0.3">
      <c r="A154" s="63" t="s">
        <v>190</v>
      </c>
      <c r="B154" s="3" t="s">
        <v>187</v>
      </c>
      <c r="C154" s="3" t="s">
        <v>412</v>
      </c>
      <c r="D154" s="3" t="s">
        <v>160</v>
      </c>
      <c r="E154" s="3">
        <v>2019</v>
      </c>
      <c r="F154" s="3">
        <v>1</v>
      </c>
      <c r="G154" s="3"/>
      <c r="H154" s="4">
        <v>69</v>
      </c>
      <c r="I154" s="4">
        <f>H154*$L$6</f>
        <v>83.49</v>
      </c>
      <c r="J154" s="3"/>
      <c r="K154" s="20"/>
      <c r="L154" s="18"/>
    </row>
    <row r="155" spans="1:12" ht="30" customHeight="1" x14ac:dyDescent="0.3">
      <c r="A155" s="63" t="s">
        <v>190</v>
      </c>
      <c r="B155" s="3" t="s">
        <v>187</v>
      </c>
      <c r="C155" s="3" t="s">
        <v>412</v>
      </c>
      <c r="D155" s="3" t="s">
        <v>160</v>
      </c>
      <c r="E155" s="3">
        <v>2020</v>
      </c>
      <c r="F155" s="3">
        <v>1</v>
      </c>
      <c r="G155" s="3"/>
      <c r="H155" s="4">
        <v>69</v>
      </c>
      <c r="I155" s="4">
        <f>H155*$L$6</f>
        <v>83.49</v>
      </c>
      <c r="J155" s="3"/>
      <c r="K155" s="20"/>
      <c r="L155" s="18"/>
    </row>
    <row r="156" spans="1:12" ht="30" customHeight="1" x14ac:dyDescent="0.3">
      <c r="A156" s="27" t="s">
        <v>1600</v>
      </c>
      <c r="B156" s="47" t="s">
        <v>1201</v>
      </c>
      <c r="C156" s="47" t="s">
        <v>431</v>
      </c>
      <c r="D156" s="47" t="s">
        <v>160</v>
      </c>
      <c r="E156" s="46">
        <v>1996</v>
      </c>
      <c r="F156" s="46">
        <v>2</v>
      </c>
      <c r="G156" s="3"/>
      <c r="H156" s="4">
        <v>30</v>
      </c>
      <c r="I156" s="4">
        <f>H156*$L$6</f>
        <v>36.299999999999997</v>
      </c>
      <c r="J156" s="18" t="s">
        <v>10</v>
      </c>
      <c r="K156" s="61" t="s">
        <v>451</v>
      </c>
      <c r="L156" s="18"/>
    </row>
    <row r="157" spans="1:12" ht="30" customHeight="1" x14ac:dyDescent="0.3">
      <c r="A157" s="63" t="s">
        <v>373</v>
      </c>
      <c r="B157" s="3" t="s">
        <v>130</v>
      </c>
      <c r="C157" s="3"/>
      <c r="D157" s="3" t="s">
        <v>160</v>
      </c>
      <c r="E157" s="3">
        <v>2016</v>
      </c>
      <c r="F157" s="3">
        <v>1</v>
      </c>
      <c r="G157" s="3">
        <v>1.5</v>
      </c>
      <c r="H157" s="4">
        <v>495</v>
      </c>
      <c r="I157" s="4">
        <f>H157*$L$6</f>
        <v>598.94999999999993</v>
      </c>
      <c r="J157" s="3"/>
      <c r="K157" s="20" t="s">
        <v>1428</v>
      </c>
      <c r="L157" s="18"/>
    </row>
    <row r="158" spans="1:12" ht="30" customHeight="1" x14ac:dyDescent="0.3">
      <c r="A158" s="63" t="s">
        <v>173</v>
      </c>
      <c r="B158" s="3" t="s">
        <v>525</v>
      </c>
      <c r="C158" s="3"/>
      <c r="D158" s="3" t="s">
        <v>160</v>
      </c>
      <c r="E158" s="3">
        <v>2018</v>
      </c>
      <c r="F158" s="3">
        <v>3</v>
      </c>
      <c r="G158" s="3"/>
      <c r="H158" s="4">
        <v>37.19</v>
      </c>
      <c r="I158" s="4">
        <f>H158*$L$6</f>
        <v>44.999899999999997</v>
      </c>
      <c r="J158" s="18"/>
      <c r="K158" s="20"/>
      <c r="L158" s="18"/>
    </row>
    <row r="159" spans="1:12" ht="30" customHeight="1" x14ac:dyDescent="0.3">
      <c r="A159" s="63" t="s">
        <v>173</v>
      </c>
      <c r="B159" s="3" t="s">
        <v>334</v>
      </c>
      <c r="C159" s="3"/>
      <c r="D159" s="3" t="s">
        <v>160</v>
      </c>
      <c r="E159" s="3">
        <v>2013</v>
      </c>
      <c r="F159" s="3">
        <v>1</v>
      </c>
      <c r="G159" s="3"/>
      <c r="H159" s="4">
        <v>75</v>
      </c>
      <c r="I159" s="4">
        <f>H159*$L$6</f>
        <v>90.75</v>
      </c>
      <c r="J159" s="18"/>
      <c r="K159" s="20"/>
      <c r="L159" s="18"/>
    </row>
    <row r="160" spans="1:12" ht="30" customHeight="1" x14ac:dyDescent="0.3">
      <c r="A160" s="63" t="s">
        <v>173</v>
      </c>
      <c r="B160" s="3" t="s">
        <v>334</v>
      </c>
      <c r="C160" s="3"/>
      <c r="D160" s="3" t="s">
        <v>160</v>
      </c>
      <c r="E160" s="3">
        <v>2014</v>
      </c>
      <c r="F160" s="3">
        <v>1</v>
      </c>
      <c r="G160" s="3"/>
      <c r="H160" s="4">
        <v>95</v>
      </c>
      <c r="I160" s="4">
        <f>H160*$L$6</f>
        <v>114.95</v>
      </c>
      <c r="J160" s="18"/>
      <c r="K160" s="20"/>
      <c r="L160" s="18"/>
    </row>
    <row r="161" spans="1:12" ht="30" customHeight="1" x14ac:dyDescent="0.3">
      <c r="A161" s="63" t="s">
        <v>173</v>
      </c>
      <c r="B161" s="3" t="s">
        <v>182</v>
      </c>
      <c r="C161" s="3"/>
      <c r="D161" s="3" t="s">
        <v>160</v>
      </c>
      <c r="E161" s="3">
        <v>2015</v>
      </c>
      <c r="F161" s="3">
        <v>3</v>
      </c>
      <c r="G161" s="3"/>
      <c r="H161" s="4">
        <v>70</v>
      </c>
      <c r="I161" s="4">
        <f>H161*$L$6</f>
        <v>84.7</v>
      </c>
      <c r="J161" s="18"/>
      <c r="K161" s="20"/>
      <c r="L161" s="18"/>
    </row>
    <row r="162" spans="1:12" ht="30" customHeight="1" x14ac:dyDescent="0.3">
      <c r="A162" s="63" t="s">
        <v>173</v>
      </c>
      <c r="B162" s="3" t="s">
        <v>182</v>
      </c>
      <c r="C162" s="3"/>
      <c r="D162" s="3" t="s">
        <v>160</v>
      </c>
      <c r="E162" s="3">
        <v>2016</v>
      </c>
      <c r="F162" s="3">
        <v>12</v>
      </c>
      <c r="G162" s="3"/>
      <c r="H162" s="4">
        <v>70</v>
      </c>
      <c r="I162" s="4">
        <f>H162*$L$6</f>
        <v>84.7</v>
      </c>
      <c r="J162" s="18"/>
      <c r="K162" s="20"/>
      <c r="L162" s="18"/>
    </row>
    <row r="163" spans="1:12" ht="30" customHeight="1" x14ac:dyDescent="0.3">
      <c r="A163" s="63" t="s">
        <v>173</v>
      </c>
      <c r="B163" s="3" t="s">
        <v>1059</v>
      </c>
      <c r="C163" s="3"/>
      <c r="D163" s="3" t="s">
        <v>160</v>
      </c>
      <c r="E163" s="3">
        <v>2020</v>
      </c>
      <c r="F163" s="3">
        <v>3</v>
      </c>
      <c r="G163" s="3"/>
      <c r="H163" s="4">
        <v>38.840000000000003</v>
      </c>
      <c r="I163" s="4">
        <f>H163*$L$6</f>
        <v>46.996400000000001</v>
      </c>
      <c r="J163" s="18"/>
      <c r="K163" s="20"/>
      <c r="L163" s="18"/>
    </row>
    <row r="164" spans="1:12" ht="30" customHeight="1" x14ac:dyDescent="0.3">
      <c r="A164" s="64" t="s">
        <v>173</v>
      </c>
      <c r="B164" s="47" t="s">
        <v>1059</v>
      </c>
      <c r="C164" s="47"/>
      <c r="D164" s="47" t="s">
        <v>160</v>
      </c>
      <c r="E164" s="46">
        <v>2021</v>
      </c>
      <c r="F164" s="46">
        <v>11</v>
      </c>
      <c r="G164" s="3"/>
      <c r="H164" s="4">
        <v>45.46</v>
      </c>
      <c r="I164" s="4">
        <f>H164*$L$6</f>
        <v>55.006599999999999</v>
      </c>
      <c r="J164" s="18"/>
      <c r="K164" s="61"/>
      <c r="L164" s="18"/>
    </row>
    <row r="165" spans="1:12" ht="30" customHeight="1" x14ac:dyDescent="0.3">
      <c r="A165" s="63" t="s">
        <v>173</v>
      </c>
      <c r="B165" s="3" t="s">
        <v>1059</v>
      </c>
      <c r="C165" s="3"/>
      <c r="D165" s="3" t="s">
        <v>160</v>
      </c>
      <c r="E165" s="3">
        <v>2022</v>
      </c>
      <c r="F165" s="3">
        <v>12</v>
      </c>
      <c r="G165" s="3"/>
      <c r="H165" s="4">
        <v>48.76</v>
      </c>
      <c r="I165" s="4">
        <f>H165*$L$6</f>
        <v>58.999599999999994</v>
      </c>
      <c r="J165" s="18" t="s">
        <v>10</v>
      </c>
      <c r="K165" s="20"/>
      <c r="L165" s="18"/>
    </row>
    <row r="166" spans="1:12" ht="30" customHeight="1" x14ac:dyDescent="0.3">
      <c r="A166" s="64" t="s">
        <v>173</v>
      </c>
      <c r="B166" s="3" t="s">
        <v>583</v>
      </c>
      <c r="C166" s="3"/>
      <c r="D166" s="3" t="s">
        <v>160</v>
      </c>
      <c r="E166" s="46">
        <v>2020</v>
      </c>
      <c r="F166" s="46">
        <v>3</v>
      </c>
      <c r="G166" s="3"/>
      <c r="H166" s="4">
        <v>59</v>
      </c>
      <c r="I166" s="4">
        <f>H166*$L$6</f>
        <v>71.39</v>
      </c>
      <c r="J166" s="18"/>
      <c r="K166" s="20"/>
      <c r="L166" s="18"/>
    </row>
    <row r="167" spans="1:12" ht="30" customHeight="1" x14ac:dyDescent="0.3">
      <c r="A167" s="64" t="s">
        <v>173</v>
      </c>
      <c r="B167" s="3" t="s">
        <v>1712</v>
      </c>
      <c r="C167" s="3"/>
      <c r="D167" s="3" t="s">
        <v>160</v>
      </c>
      <c r="E167" s="46">
        <v>2020</v>
      </c>
      <c r="F167" s="46">
        <v>6</v>
      </c>
      <c r="G167" s="3"/>
      <c r="H167" s="4">
        <v>90</v>
      </c>
      <c r="I167" s="4">
        <f>H167*$L$6</f>
        <v>108.89999999999999</v>
      </c>
      <c r="J167" s="18"/>
      <c r="K167" s="20"/>
      <c r="L167" s="18"/>
    </row>
    <row r="168" spans="1:12" ht="30" customHeight="1" x14ac:dyDescent="0.3">
      <c r="A168" s="64" t="s">
        <v>173</v>
      </c>
      <c r="B168" s="47" t="s">
        <v>958</v>
      </c>
      <c r="C168" s="47"/>
      <c r="D168" s="47" t="s">
        <v>160</v>
      </c>
      <c r="E168" s="46">
        <v>2014</v>
      </c>
      <c r="F168" s="46">
        <v>1</v>
      </c>
      <c r="G168" s="3"/>
      <c r="H168" s="4">
        <v>495</v>
      </c>
      <c r="I168" s="4">
        <f>H168*$L$6</f>
        <v>598.94999999999993</v>
      </c>
      <c r="J168" s="18"/>
      <c r="K168" s="20"/>
      <c r="L168" s="18"/>
    </row>
    <row r="169" spans="1:12" ht="30" customHeight="1" x14ac:dyDescent="0.3">
      <c r="A169" s="64" t="s">
        <v>173</v>
      </c>
      <c r="B169" s="47" t="s">
        <v>958</v>
      </c>
      <c r="C169" s="47"/>
      <c r="D169" s="47" t="s">
        <v>160</v>
      </c>
      <c r="E169" s="46">
        <v>2019</v>
      </c>
      <c r="F169" s="46">
        <v>1</v>
      </c>
      <c r="G169" s="3"/>
      <c r="H169" s="4">
        <v>495</v>
      </c>
      <c r="I169" s="4">
        <f>H169*$L$6</f>
        <v>598.94999999999993</v>
      </c>
      <c r="J169" s="18" t="s">
        <v>10</v>
      </c>
      <c r="K169" s="20"/>
      <c r="L169" s="18"/>
    </row>
    <row r="170" spans="1:12" ht="30" customHeight="1" x14ac:dyDescent="0.3">
      <c r="A170" s="63" t="s">
        <v>173</v>
      </c>
      <c r="B170" s="3" t="s">
        <v>545</v>
      </c>
      <c r="C170" s="3"/>
      <c r="D170" s="3" t="s">
        <v>160</v>
      </c>
      <c r="E170" s="3">
        <v>2019</v>
      </c>
      <c r="F170" s="3">
        <v>3</v>
      </c>
      <c r="G170" s="3"/>
      <c r="H170" s="4">
        <v>49</v>
      </c>
      <c r="I170" s="4">
        <f>H170*$L$6</f>
        <v>59.29</v>
      </c>
      <c r="J170" s="18"/>
      <c r="K170" s="20" t="s">
        <v>41</v>
      </c>
      <c r="L170" s="18"/>
    </row>
    <row r="171" spans="1:12" ht="30" customHeight="1" x14ac:dyDescent="0.3">
      <c r="A171" s="63" t="s">
        <v>173</v>
      </c>
      <c r="B171" s="3" t="s">
        <v>545</v>
      </c>
      <c r="C171" s="3"/>
      <c r="D171" s="3" t="s">
        <v>160</v>
      </c>
      <c r="E171" s="3">
        <v>2020</v>
      </c>
      <c r="F171" s="3">
        <v>12</v>
      </c>
      <c r="G171" s="3"/>
      <c r="H171" s="4">
        <v>57</v>
      </c>
      <c r="I171" s="4">
        <f>H171*$L$6</f>
        <v>68.97</v>
      </c>
      <c r="J171" s="18"/>
      <c r="K171" s="20"/>
      <c r="L171" s="18"/>
    </row>
    <row r="172" spans="1:12" ht="30" customHeight="1" x14ac:dyDescent="0.3">
      <c r="A172" s="63" t="s">
        <v>173</v>
      </c>
      <c r="B172" s="3" t="s">
        <v>545</v>
      </c>
      <c r="C172" s="3"/>
      <c r="D172" s="3" t="s">
        <v>160</v>
      </c>
      <c r="E172" s="3">
        <v>2021</v>
      </c>
      <c r="F172" s="3">
        <v>12</v>
      </c>
      <c r="G172" s="3"/>
      <c r="H172" s="4">
        <v>57</v>
      </c>
      <c r="I172" s="4">
        <f>H172*$L$6</f>
        <v>68.97</v>
      </c>
      <c r="J172" s="18" t="s">
        <v>10</v>
      </c>
      <c r="K172" s="20"/>
      <c r="L172" s="18"/>
    </row>
    <row r="173" spans="1:12" ht="30" customHeight="1" x14ac:dyDescent="0.3">
      <c r="A173" s="63" t="s">
        <v>173</v>
      </c>
      <c r="B173" s="3" t="s">
        <v>836</v>
      </c>
      <c r="C173" s="3"/>
      <c r="D173" s="3" t="s">
        <v>160</v>
      </c>
      <c r="E173" s="3">
        <v>2020</v>
      </c>
      <c r="F173" s="3">
        <v>3</v>
      </c>
      <c r="G173" s="3"/>
      <c r="H173" s="4">
        <v>69</v>
      </c>
      <c r="I173" s="4">
        <f>H173*$L$6</f>
        <v>83.49</v>
      </c>
      <c r="J173" s="18"/>
      <c r="K173" s="20"/>
      <c r="L173" s="18"/>
    </row>
    <row r="174" spans="1:12" ht="30" customHeight="1" x14ac:dyDescent="0.3">
      <c r="A174" s="63" t="s">
        <v>173</v>
      </c>
      <c r="B174" s="3" t="s">
        <v>629</v>
      </c>
      <c r="C174" s="3"/>
      <c r="D174" s="3" t="s">
        <v>160</v>
      </c>
      <c r="E174" s="3">
        <v>2018</v>
      </c>
      <c r="F174" s="3">
        <v>6</v>
      </c>
      <c r="G174" s="3"/>
      <c r="H174" s="4">
        <v>39</v>
      </c>
      <c r="I174" s="4">
        <f>H174*$L$6</f>
        <v>47.19</v>
      </c>
      <c r="J174" s="18"/>
      <c r="K174" s="20" t="s">
        <v>62</v>
      </c>
      <c r="L174" s="18"/>
    </row>
    <row r="175" spans="1:12" ht="30" customHeight="1" x14ac:dyDescent="0.3">
      <c r="A175" s="63" t="s">
        <v>752</v>
      </c>
      <c r="B175" s="3" t="s">
        <v>750</v>
      </c>
      <c r="C175" s="3"/>
      <c r="D175" s="3" t="s">
        <v>160</v>
      </c>
      <c r="E175" s="3">
        <v>2019</v>
      </c>
      <c r="F175" s="3">
        <v>7</v>
      </c>
      <c r="G175" s="3"/>
      <c r="H175" s="4">
        <v>45.45</v>
      </c>
      <c r="I175" s="4">
        <f>H175*$L$6</f>
        <v>54.994500000000002</v>
      </c>
      <c r="J175" s="18"/>
      <c r="K175" s="20"/>
      <c r="L175" s="18"/>
    </row>
    <row r="176" spans="1:12" ht="30" customHeight="1" x14ac:dyDescent="0.3">
      <c r="A176" s="64" t="s">
        <v>1276</v>
      </c>
      <c r="B176" s="47" t="s">
        <v>1268</v>
      </c>
      <c r="C176" s="47"/>
      <c r="D176" s="47" t="s">
        <v>160</v>
      </c>
      <c r="E176" s="46">
        <v>1967</v>
      </c>
      <c r="F176" s="46">
        <v>1</v>
      </c>
      <c r="G176" s="3"/>
      <c r="H176" s="4">
        <v>65</v>
      </c>
      <c r="I176" s="4">
        <f>H176*$L$6</f>
        <v>78.649999999999991</v>
      </c>
      <c r="J176" s="18"/>
      <c r="K176" s="20"/>
      <c r="L176" s="18"/>
    </row>
    <row r="177" spans="1:12" ht="30" customHeight="1" x14ac:dyDescent="0.3">
      <c r="A177" s="63" t="s">
        <v>1051</v>
      </c>
      <c r="B177" s="3" t="s">
        <v>1010</v>
      </c>
      <c r="C177" s="3"/>
      <c r="D177" s="3" t="s">
        <v>160</v>
      </c>
      <c r="E177" s="3">
        <v>1978</v>
      </c>
      <c r="F177" s="3">
        <v>3</v>
      </c>
      <c r="G177" s="3"/>
      <c r="H177" s="4">
        <v>250</v>
      </c>
      <c r="I177" s="4">
        <f>H177*$L$6</f>
        <v>302.5</v>
      </c>
      <c r="J177" s="18"/>
      <c r="K177" s="20"/>
      <c r="L177" s="18"/>
    </row>
    <row r="178" spans="1:12" ht="30" customHeight="1" x14ac:dyDescent="0.3">
      <c r="A178" s="63" t="s">
        <v>1038</v>
      </c>
      <c r="B178" s="3" t="s">
        <v>1010</v>
      </c>
      <c r="C178" s="3"/>
      <c r="D178" s="3" t="s">
        <v>160</v>
      </c>
      <c r="E178" s="3">
        <v>1978</v>
      </c>
      <c r="F178" s="3">
        <f>4-1</f>
        <v>3</v>
      </c>
      <c r="G178" s="3"/>
      <c r="H178" s="4">
        <v>325</v>
      </c>
      <c r="I178" s="4">
        <f>H178*$L$6</f>
        <v>393.25</v>
      </c>
      <c r="J178" s="18"/>
      <c r="K178" s="20" t="s">
        <v>1039</v>
      </c>
      <c r="L178" s="18"/>
    </row>
    <row r="179" spans="1:12" ht="30" customHeight="1" x14ac:dyDescent="0.3">
      <c r="A179" s="64" t="s">
        <v>1366</v>
      </c>
      <c r="B179" s="47" t="s">
        <v>1347</v>
      </c>
      <c r="C179" s="47"/>
      <c r="D179" s="47" t="s">
        <v>160</v>
      </c>
      <c r="E179" s="46">
        <v>1969</v>
      </c>
      <c r="F179" s="46">
        <v>1</v>
      </c>
      <c r="G179" s="3">
        <v>0.375</v>
      </c>
      <c r="H179" s="4">
        <v>30</v>
      </c>
      <c r="I179" s="4">
        <f>H179*$L$6</f>
        <v>36.299999999999997</v>
      </c>
      <c r="J179" s="18"/>
      <c r="K179" s="20"/>
      <c r="L179" s="18"/>
    </row>
    <row r="180" spans="1:12" ht="30" customHeight="1" x14ac:dyDescent="0.3">
      <c r="A180" s="64" t="s">
        <v>1033</v>
      </c>
      <c r="B180" s="47" t="s">
        <v>1347</v>
      </c>
      <c r="C180" s="47"/>
      <c r="D180" s="47" t="s">
        <v>160</v>
      </c>
      <c r="E180" s="46">
        <v>1969</v>
      </c>
      <c r="F180" s="46">
        <v>1</v>
      </c>
      <c r="G180" s="3"/>
      <c r="H180" s="4">
        <v>45</v>
      </c>
      <c r="I180" s="4">
        <f>H180*$L$6</f>
        <v>54.449999999999996</v>
      </c>
      <c r="J180" s="18"/>
      <c r="K180" s="20"/>
      <c r="L180" s="18"/>
    </row>
    <row r="181" spans="1:12" ht="30" customHeight="1" x14ac:dyDescent="0.3">
      <c r="A181" s="63" t="s">
        <v>1033</v>
      </c>
      <c r="B181" s="3" t="s">
        <v>1010</v>
      </c>
      <c r="C181" s="3"/>
      <c r="D181" s="3" t="s">
        <v>160</v>
      </c>
      <c r="E181" s="3">
        <v>1978</v>
      </c>
      <c r="F181" s="3">
        <v>1</v>
      </c>
      <c r="G181" s="3"/>
      <c r="H181" s="4">
        <v>325</v>
      </c>
      <c r="I181" s="4">
        <f>H181*$L$6</f>
        <v>393.25</v>
      </c>
      <c r="J181" s="18"/>
      <c r="K181" s="20"/>
      <c r="L181" s="18"/>
    </row>
    <row r="182" spans="1:12" ht="30" customHeight="1" x14ac:dyDescent="0.3">
      <c r="A182" s="64" t="s">
        <v>1037</v>
      </c>
      <c r="B182" s="47" t="s">
        <v>1347</v>
      </c>
      <c r="C182" s="47"/>
      <c r="D182" s="47" t="s">
        <v>160</v>
      </c>
      <c r="E182" s="46">
        <v>1969</v>
      </c>
      <c r="F182" s="46">
        <v>1</v>
      </c>
      <c r="G182" s="3"/>
      <c r="H182" s="4">
        <v>40</v>
      </c>
      <c r="I182" s="4">
        <f>H182*$L$6</f>
        <v>48.4</v>
      </c>
      <c r="J182" s="18"/>
      <c r="K182" s="20"/>
      <c r="L182" s="18"/>
    </row>
    <row r="183" spans="1:12" ht="30" customHeight="1" x14ac:dyDescent="0.3">
      <c r="A183" s="63" t="s">
        <v>1037</v>
      </c>
      <c r="B183" s="3" t="s">
        <v>1010</v>
      </c>
      <c r="C183" s="3"/>
      <c r="D183" s="3" t="s">
        <v>160</v>
      </c>
      <c r="E183" s="3">
        <v>1978</v>
      </c>
      <c r="F183" s="3">
        <v>1</v>
      </c>
      <c r="G183" s="3"/>
      <c r="H183" s="4">
        <v>295</v>
      </c>
      <c r="I183" s="4">
        <f>H183*$L$6</f>
        <v>356.95</v>
      </c>
      <c r="J183" s="18"/>
      <c r="K183" s="20"/>
      <c r="L183" s="18"/>
    </row>
    <row r="184" spans="1:12" ht="30" customHeight="1" x14ac:dyDescent="0.3">
      <c r="A184" s="63" t="s">
        <v>183</v>
      </c>
      <c r="B184" s="3" t="s">
        <v>182</v>
      </c>
      <c r="C184" s="3"/>
      <c r="D184" s="3" t="s">
        <v>160</v>
      </c>
      <c r="E184" s="3">
        <v>2015</v>
      </c>
      <c r="F184" s="3">
        <v>1</v>
      </c>
      <c r="G184" s="3"/>
      <c r="H184" s="4">
        <v>95</v>
      </c>
      <c r="I184" s="4">
        <f>H184*$L$6</f>
        <v>114.95</v>
      </c>
      <c r="J184" s="18"/>
      <c r="K184" s="20"/>
      <c r="L184" s="18"/>
    </row>
    <row r="185" spans="1:12" ht="30" customHeight="1" x14ac:dyDescent="0.3">
      <c r="A185" s="63" t="s">
        <v>183</v>
      </c>
      <c r="B185" s="3" t="s">
        <v>182</v>
      </c>
      <c r="C185" s="3"/>
      <c r="D185" s="3" t="s">
        <v>160</v>
      </c>
      <c r="E185" s="3">
        <v>2016</v>
      </c>
      <c r="F185" s="3">
        <v>6</v>
      </c>
      <c r="G185" s="3"/>
      <c r="H185" s="4">
        <v>95</v>
      </c>
      <c r="I185" s="4">
        <f>H185*$L$6</f>
        <v>114.95</v>
      </c>
      <c r="J185" s="18"/>
      <c r="K185" s="20"/>
      <c r="L185" s="18"/>
    </row>
    <row r="186" spans="1:12" ht="30" customHeight="1" x14ac:dyDescent="0.3">
      <c r="A186" s="63" t="s">
        <v>544</v>
      </c>
      <c r="B186" s="3" t="s">
        <v>545</v>
      </c>
      <c r="C186" s="3"/>
      <c r="D186" s="3" t="s">
        <v>160</v>
      </c>
      <c r="E186" s="3">
        <v>2018</v>
      </c>
      <c r="F186" s="3">
        <v>1</v>
      </c>
      <c r="G186" s="3"/>
      <c r="H186" s="4">
        <v>75</v>
      </c>
      <c r="I186" s="4">
        <f>H186*$L$6</f>
        <v>90.75</v>
      </c>
      <c r="J186" s="18"/>
      <c r="K186" s="20"/>
      <c r="L186" s="18"/>
    </row>
    <row r="187" spans="1:12" ht="30" customHeight="1" x14ac:dyDescent="0.3">
      <c r="A187" s="63" t="s">
        <v>544</v>
      </c>
      <c r="B187" s="3" t="s">
        <v>545</v>
      </c>
      <c r="C187" s="3"/>
      <c r="D187" s="3" t="s">
        <v>160</v>
      </c>
      <c r="E187" s="3">
        <v>2020</v>
      </c>
      <c r="F187" s="3">
        <v>12</v>
      </c>
      <c r="G187" s="3"/>
      <c r="H187" s="4">
        <v>85</v>
      </c>
      <c r="I187" s="4">
        <f>H187*$L$6</f>
        <v>102.85</v>
      </c>
      <c r="J187" s="18"/>
      <c r="K187" s="20"/>
      <c r="L187" s="18"/>
    </row>
    <row r="188" spans="1:12" ht="30" customHeight="1" x14ac:dyDescent="0.3">
      <c r="A188" s="63" t="s">
        <v>544</v>
      </c>
      <c r="B188" s="3" t="s">
        <v>545</v>
      </c>
      <c r="C188" s="3"/>
      <c r="D188" s="3" t="s">
        <v>160</v>
      </c>
      <c r="E188" s="3">
        <v>2021</v>
      </c>
      <c r="F188" s="3">
        <v>10</v>
      </c>
      <c r="G188" s="3"/>
      <c r="H188" s="4">
        <v>85</v>
      </c>
      <c r="I188" s="4">
        <f>H188*$L$6</f>
        <v>102.85</v>
      </c>
      <c r="J188" s="18" t="s">
        <v>10</v>
      </c>
      <c r="K188" s="20"/>
      <c r="L188" s="18"/>
    </row>
    <row r="189" spans="1:12" ht="30" customHeight="1" x14ac:dyDescent="0.3">
      <c r="A189" s="63" t="s">
        <v>1029</v>
      </c>
      <c r="B189" s="3" t="s">
        <v>836</v>
      </c>
      <c r="C189" s="3"/>
      <c r="D189" s="3" t="s">
        <v>160</v>
      </c>
      <c r="E189" s="3">
        <v>2020</v>
      </c>
      <c r="F189" s="3">
        <v>3</v>
      </c>
      <c r="G189" s="3"/>
      <c r="H189" s="4">
        <v>105</v>
      </c>
      <c r="I189" s="4">
        <f>H189*$L$6</f>
        <v>127.05</v>
      </c>
      <c r="J189" s="18"/>
      <c r="K189" s="20"/>
      <c r="L189" s="18"/>
    </row>
    <row r="190" spans="1:12" ht="30" customHeight="1" x14ac:dyDescent="0.3">
      <c r="A190" s="63" t="s">
        <v>1028</v>
      </c>
      <c r="B190" s="3" t="s">
        <v>836</v>
      </c>
      <c r="C190" s="3"/>
      <c r="D190" s="3" t="s">
        <v>160</v>
      </c>
      <c r="E190" s="3">
        <v>2020</v>
      </c>
      <c r="F190" s="3">
        <v>2</v>
      </c>
      <c r="G190" s="3"/>
      <c r="H190" s="4">
        <v>105</v>
      </c>
      <c r="I190" s="4">
        <f>H190*$L$6</f>
        <v>127.05</v>
      </c>
      <c r="J190" s="18"/>
      <c r="K190" s="20"/>
      <c r="L190" s="18"/>
    </row>
    <row r="191" spans="1:12" ht="30" customHeight="1" x14ac:dyDescent="0.3">
      <c r="A191" s="63" t="s">
        <v>1028</v>
      </c>
      <c r="B191" s="3" t="s">
        <v>836</v>
      </c>
      <c r="C191" s="3"/>
      <c r="D191" s="3" t="s">
        <v>160</v>
      </c>
      <c r="E191" s="3">
        <v>2021</v>
      </c>
      <c r="F191" s="3">
        <v>6</v>
      </c>
      <c r="G191" s="3"/>
      <c r="H191" s="4">
        <v>115</v>
      </c>
      <c r="I191" s="4">
        <f>H191*$L$6</f>
        <v>139.15</v>
      </c>
      <c r="J191" s="18" t="s">
        <v>10</v>
      </c>
      <c r="K191" s="20"/>
      <c r="L191" s="18"/>
    </row>
    <row r="192" spans="1:12" ht="30" customHeight="1" x14ac:dyDescent="0.3">
      <c r="A192" s="64" t="s">
        <v>983</v>
      </c>
      <c r="B192" s="47" t="s">
        <v>94</v>
      </c>
      <c r="C192" s="47"/>
      <c r="D192" s="47" t="s">
        <v>160</v>
      </c>
      <c r="E192" s="46">
        <v>2019</v>
      </c>
      <c r="F192" s="46">
        <v>6</v>
      </c>
      <c r="G192" s="3"/>
      <c r="H192" s="4">
        <v>345</v>
      </c>
      <c r="I192" s="4">
        <f>H192*$L$6</f>
        <v>417.45</v>
      </c>
      <c r="J192" s="18"/>
      <c r="K192" s="20"/>
      <c r="L192" s="18"/>
    </row>
    <row r="193" spans="1:12" ht="30" customHeight="1" x14ac:dyDescent="0.3">
      <c r="A193" s="64" t="s">
        <v>983</v>
      </c>
      <c r="B193" s="47" t="s">
        <v>94</v>
      </c>
      <c r="C193" s="47"/>
      <c r="D193" s="47" t="s">
        <v>160</v>
      </c>
      <c r="E193" s="46">
        <v>2020</v>
      </c>
      <c r="F193" s="46">
        <v>6</v>
      </c>
      <c r="G193" s="3"/>
      <c r="H193" s="4">
        <v>395</v>
      </c>
      <c r="I193" s="4">
        <f>H193*$L$6</f>
        <v>477.95</v>
      </c>
      <c r="J193" s="18"/>
      <c r="K193" s="61"/>
      <c r="L193" s="18"/>
    </row>
    <row r="194" spans="1:12" ht="30" customHeight="1" x14ac:dyDescent="0.3">
      <c r="A194" s="64" t="s">
        <v>983</v>
      </c>
      <c r="B194" s="47" t="s">
        <v>182</v>
      </c>
      <c r="C194" s="47"/>
      <c r="D194" s="47" t="s">
        <v>160</v>
      </c>
      <c r="E194" s="46">
        <v>2014</v>
      </c>
      <c r="F194" s="46">
        <v>1</v>
      </c>
      <c r="G194" s="3"/>
      <c r="H194" s="4">
        <v>345</v>
      </c>
      <c r="I194" s="4">
        <f>H194*$L$6</f>
        <v>417.45</v>
      </c>
      <c r="J194" s="18"/>
      <c r="K194" s="61"/>
      <c r="L194" s="18"/>
    </row>
    <row r="195" spans="1:12" ht="30" customHeight="1" x14ac:dyDescent="0.3">
      <c r="A195" s="64" t="s">
        <v>983</v>
      </c>
      <c r="B195" s="47" t="s">
        <v>182</v>
      </c>
      <c r="C195" s="47"/>
      <c r="D195" s="47" t="s">
        <v>160</v>
      </c>
      <c r="E195" s="46">
        <v>2015</v>
      </c>
      <c r="F195" s="46">
        <v>3</v>
      </c>
      <c r="G195" s="3"/>
      <c r="H195" s="4">
        <v>495</v>
      </c>
      <c r="I195" s="4">
        <f>H195*$L$6</f>
        <v>598.94999999999993</v>
      </c>
      <c r="J195" s="18"/>
      <c r="K195" s="61"/>
      <c r="L195" s="18"/>
    </row>
    <row r="196" spans="1:12" ht="30" customHeight="1" x14ac:dyDescent="0.3">
      <c r="A196" s="64" t="s">
        <v>983</v>
      </c>
      <c r="B196" s="47" t="s">
        <v>182</v>
      </c>
      <c r="C196" s="47"/>
      <c r="D196" s="47" t="s">
        <v>160</v>
      </c>
      <c r="E196" s="46">
        <v>2016</v>
      </c>
      <c r="F196" s="46">
        <v>3</v>
      </c>
      <c r="G196" s="3"/>
      <c r="H196" s="4">
        <v>495</v>
      </c>
      <c r="I196" s="4">
        <f>H196*$L$6</f>
        <v>598.94999999999993</v>
      </c>
      <c r="J196" s="18"/>
      <c r="K196" s="61"/>
      <c r="L196" s="18"/>
    </row>
    <row r="197" spans="1:12" ht="30" customHeight="1" x14ac:dyDescent="0.3">
      <c r="A197" s="64" t="s">
        <v>983</v>
      </c>
      <c r="B197" s="46" t="s">
        <v>836</v>
      </c>
      <c r="C197" s="47"/>
      <c r="D197" s="47" t="s">
        <v>160</v>
      </c>
      <c r="E197" s="46">
        <v>2020</v>
      </c>
      <c r="F197" s="46">
        <v>1</v>
      </c>
      <c r="G197" s="3"/>
      <c r="H197" s="4">
        <v>295</v>
      </c>
      <c r="I197" s="4">
        <f>H197*$L$6</f>
        <v>356.95</v>
      </c>
      <c r="J197" s="18"/>
      <c r="K197" s="20"/>
      <c r="L197" s="18"/>
    </row>
    <row r="198" spans="1:12" ht="30" customHeight="1" x14ac:dyDescent="0.3">
      <c r="A198" s="64" t="s">
        <v>1853</v>
      </c>
      <c r="B198" s="47" t="s">
        <v>1160</v>
      </c>
      <c r="C198" s="47"/>
      <c r="D198" s="3" t="s">
        <v>160</v>
      </c>
      <c r="E198" s="46">
        <v>1970</v>
      </c>
      <c r="F198" s="46">
        <v>1</v>
      </c>
      <c r="G198" s="3"/>
      <c r="H198" s="4">
        <v>125</v>
      </c>
      <c r="I198" s="4">
        <f>H198*$L$6</f>
        <v>151.25</v>
      </c>
      <c r="J198" s="18"/>
      <c r="K198" s="20"/>
      <c r="L198" s="18"/>
    </row>
    <row r="199" spans="1:12" ht="30" customHeight="1" x14ac:dyDescent="0.3">
      <c r="A199" s="63" t="s">
        <v>336</v>
      </c>
      <c r="B199" s="3" t="s">
        <v>334</v>
      </c>
      <c r="C199" s="3"/>
      <c r="D199" s="3" t="s">
        <v>160</v>
      </c>
      <c r="E199" s="3">
        <v>2013</v>
      </c>
      <c r="F199" s="3">
        <v>1</v>
      </c>
      <c r="G199" s="3"/>
      <c r="H199" s="4">
        <v>145</v>
      </c>
      <c r="I199" s="4">
        <f>H199*$L$6</f>
        <v>175.45</v>
      </c>
      <c r="J199" s="18"/>
      <c r="K199" s="20"/>
      <c r="L199" s="18"/>
    </row>
    <row r="200" spans="1:12" ht="30" customHeight="1" x14ac:dyDescent="0.3">
      <c r="A200" s="63" t="s">
        <v>336</v>
      </c>
      <c r="B200" s="3" t="s">
        <v>334</v>
      </c>
      <c r="C200" s="3"/>
      <c r="D200" s="3" t="s">
        <v>160</v>
      </c>
      <c r="E200" s="3">
        <v>2014</v>
      </c>
      <c r="F200" s="3">
        <v>1</v>
      </c>
      <c r="G200" s="3"/>
      <c r="H200" s="4">
        <v>185</v>
      </c>
      <c r="I200" s="4">
        <f>H200*$L$6</f>
        <v>223.85</v>
      </c>
      <c r="J200" s="18"/>
      <c r="K200" s="20"/>
      <c r="L200" s="18"/>
    </row>
    <row r="201" spans="1:12" ht="30" customHeight="1" x14ac:dyDescent="0.3">
      <c r="A201" s="63" t="s">
        <v>336</v>
      </c>
      <c r="B201" s="3" t="s">
        <v>334</v>
      </c>
      <c r="C201" s="3"/>
      <c r="D201" s="3" t="s">
        <v>160</v>
      </c>
      <c r="E201" s="3">
        <v>2015</v>
      </c>
      <c r="F201" s="3">
        <v>1</v>
      </c>
      <c r="G201" s="3"/>
      <c r="H201" s="4">
        <v>225</v>
      </c>
      <c r="I201" s="4">
        <f>H201*$L$6</f>
        <v>272.25</v>
      </c>
      <c r="J201" s="18"/>
      <c r="K201" s="20"/>
      <c r="L201" s="18"/>
    </row>
    <row r="202" spans="1:12" ht="30" customHeight="1" x14ac:dyDescent="0.3">
      <c r="A202" s="63" t="s">
        <v>184</v>
      </c>
      <c r="B202" s="3" t="s">
        <v>182</v>
      </c>
      <c r="C202" s="3"/>
      <c r="D202" s="3" t="s">
        <v>160</v>
      </c>
      <c r="E202" s="3">
        <v>2016</v>
      </c>
      <c r="F202" s="3">
        <v>6</v>
      </c>
      <c r="G202" s="3"/>
      <c r="H202" s="4">
        <v>145</v>
      </c>
      <c r="I202" s="4">
        <f>H202*$L$6</f>
        <v>175.45</v>
      </c>
      <c r="J202" s="18"/>
      <c r="K202" s="20"/>
      <c r="L202" s="18"/>
    </row>
    <row r="203" spans="1:12" ht="30" customHeight="1" x14ac:dyDescent="0.3">
      <c r="A203" s="64" t="s">
        <v>826</v>
      </c>
      <c r="B203" s="3" t="s">
        <v>583</v>
      </c>
      <c r="C203" s="3"/>
      <c r="D203" s="3" t="s">
        <v>160</v>
      </c>
      <c r="E203" s="46">
        <v>2020</v>
      </c>
      <c r="F203" s="46">
        <v>1</v>
      </c>
      <c r="G203" s="3"/>
      <c r="H203" s="4">
        <v>95</v>
      </c>
      <c r="I203" s="4">
        <f>H203*$L$6</f>
        <v>114.95</v>
      </c>
      <c r="J203" s="18"/>
      <c r="K203" s="20"/>
      <c r="L203" s="18"/>
    </row>
    <row r="204" spans="1:12" ht="30" customHeight="1" x14ac:dyDescent="0.3">
      <c r="A204" s="63" t="s">
        <v>184</v>
      </c>
      <c r="B204" s="3" t="s">
        <v>545</v>
      </c>
      <c r="C204" s="3"/>
      <c r="D204" s="3" t="s">
        <v>160</v>
      </c>
      <c r="E204" s="3">
        <v>2019</v>
      </c>
      <c r="F204" s="3">
        <v>2</v>
      </c>
      <c r="G204" s="3"/>
      <c r="H204" s="4">
        <v>95</v>
      </c>
      <c r="I204" s="4">
        <f>H204*$L$6</f>
        <v>114.95</v>
      </c>
      <c r="J204" s="18"/>
      <c r="K204" s="20"/>
      <c r="L204" s="18"/>
    </row>
    <row r="205" spans="1:12" ht="30" customHeight="1" x14ac:dyDescent="0.3">
      <c r="A205" s="63" t="s">
        <v>184</v>
      </c>
      <c r="B205" s="3" t="s">
        <v>545</v>
      </c>
      <c r="C205" s="3"/>
      <c r="D205" s="3" t="s">
        <v>160</v>
      </c>
      <c r="E205" s="3">
        <v>2020</v>
      </c>
      <c r="F205" s="3">
        <v>12</v>
      </c>
      <c r="G205" s="3"/>
      <c r="H205" s="4">
        <v>105</v>
      </c>
      <c r="I205" s="4">
        <f>H205*$L$6</f>
        <v>127.05</v>
      </c>
      <c r="J205" s="18"/>
      <c r="K205" s="20"/>
      <c r="L205" s="18"/>
    </row>
    <row r="206" spans="1:12" ht="30" customHeight="1" x14ac:dyDescent="0.3">
      <c r="A206" s="63" t="s">
        <v>184</v>
      </c>
      <c r="B206" s="3" t="s">
        <v>836</v>
      </c>
      <c r="C206" s="3"/>
      <c r="D206" s="3" t="s">
        <v>160</v>
      </c>
      <c r="E206" s="3">
        <v>2020</v>
      </c>
      <c r="F206" s="3">
        <v>2</v>
      </c>
      <c r="G206" s="3"/>
      <c r="H206" s="4">
        <v>145</v>
      </c>
      <c r="I206" s="4">
        <f>H206*$L$6</f>
        <v>175.45</v>
      </c>
      <c r="J206" s="18"/>
      <c r="K206" s="20"/>
      <c r="L206" s="18"/>
    </row>
    <row r="207" spans="1:12" ht="30" customHeight="1" x14ac:dyDescent="0.3">
      <c r="A207" s="63" t="s">
        <v>184</v>
      </c>
      <c r="B207" s="3" t="s">
        <v>836</v>
      </c>
      <c r="C207" s="3"/>
      <c r="D207" s="3" t="s">
        <v>160</v>
      </c>
      <c r="E207" s="3">
        <v>2021</v>
      </c>
      <c r="F207" s="3">
        <v>3</v>
      </c>
      <c r="G207" s="3"/>
      <c r="H207" s="4">
        <v>149</v>
      </c>
      <c r="I207" s="4">
        <f>H207*$L$6</f>
        <v>180.29</v>
      </c>
      <c r="J207" s="18" t="s">
        <v>10</v>
      </c>
      <c r="K207" s="20"/>
      <c r="L207" s="18"/>
    </row>
    <row r="208" spans="1:12" ht="30" customHeight="1" x14ac:dyDescent="0.3">
      <c r="A208" s="63" t="s">
        <v>184</v>
      </c>
      <c r="B208" s="3" t="s">
        <v>572</v>
      </c>
      <c r="C208" s="3"/>
      <c r="D208" s="3" t="s">
        <v>160</v>
      </c>
      <c r="E208" s="3">
        <v>2020</v>
      </c>
      <c r="F208" s="3">
        <v>12</v>
      </c>
      <c r="G208" s="3"/>
      <c r="H208" s="4">
        <v>49.59</v>
      </c>
      <c r="I208" s="4">
        <f>H208*$L$6</f>
        <v>60.003900000000002</v>
      </c>
      <c r="J208" s="18"/>
      <c r="K208" s="20"/>
      <c r="L208" s="18"/>
    </row>
    <row r="209" spans="1:13" ht="30" customHeight="1" x14ac:dyDescent="0.3">
      <c r="A209" s="63" t="s">
        <v>335</v>
      </c>
      <c r="B209" s="3" t="s">
        <v>334</v>
      </c>
      <c r="C209" s="3"/>
      <c r="D209" s="3" t="s">
        <v>160</v>
      </c>
      <c r="E209" s="3">
        <v>2010</v>
      </c>
      <c r="F209" s="3">
        <v>1</v>
      </c>
      <c r="G209" s="3"/>
      <c r="H209" s="4">
        <v>345</v>
      </c>
      <c r="I209" s="4">
        <f>H209*$L$6</f>
        <v>417.45</v>
      </c>
      <c r="J209" s="18"/>
      <c r="K209" s="20"/>
      <c r="L209" s="18"/>
    </row>
    <row r="210" spans="1:13" ht="30" customHeight="1" x14ac:dyDescent="0.3">
      <c r="A210" s="64" t="s">
        <v>335</v>
      </c>
      <c r="B210" s="47" t="s">
        <v>958</v>
      </c>
      <c r="C210" s="3"/>
      <c r="D210" s="3" t="s">
        <v>160</v>
      </c>
      <c r="E210" s="3">
        <v>1996</v>
      </c>
      <c r="F210" s="3">
        <v>1</v>
      </c>
      <c r="G210" s="3"/>
      <c r="H210" s="4">
        <v>950</v>
      </c>
      <c r="I210" s="4">
        <f>H210*$L$6</f>
        <v>1149.5</v>
      </c>
      <c r="J210" s="18" t="s">
        <v>10</v>
      </c>
      <c r="K210" s="20"/>
      <c r="L210" s="18"/>
    </row>
    <row r="211" spans="1:13" ht="30" customHeight="1" x14ac:dyDescent="0.3">
      <c r="A211" s="64" t="s">
        <v>335</v>
      </c>
      <c r="B211" s="47" t="s">
        <v>958</v>
      </c>
      <c r="C211" s="47"/>
      <c r="D211" s="3" t="s">
        <v>160</v>
      </c>
      <c r="E211" s="46">
        <v>2012</v>
      </c>
      <c r="F211" s="46">
        <v>1</v>
      </c>
      <c r="G211" s="3"/>
      <c r="H211" s="4">
        <v>695</v>
      </c>
      <c r="I211" s="4">
        <f>H211*$L$6</f>
        <v>840.94999999999993</v>
      </c>
      <c r="J211" s="18"/>
      <c r="K211" s="20"/>
      <c r="L211" s="18"/>
      <c r="M211" s="2"/>
    </row>
    <row r="212" spans="1:13" ht="30" customHeight="1" x14ac:dyDescent="0.3">
      <c r="A212" s="64" t="s">
        <v>335</v>
      </c>
      <c r="B212" s="47" t="s">
        <v>958</v>
      </c>
      <c r="C212" s="47"/>
      <c r="D212" s="3" t="s">
        <v>160</v>
      </c>
      <c r="E212" s="46">
        <v>2014</v>
      </c>
      <c r="F212" s="46">
        <v>1</v>
      </c>
      <c r="G212" s="3"/>
      <c r="H212" s="4">
        <v>545</v>
      </c>
      <c r="I212" s="4">
        <f>H212*$L$6</f>
        <v>659.44999999999993</v>
      </c>
      <c r="J212" s="18" t="s">
        <v>10</v>
      </c>
      <c r="K212" s="20"/>
      <c r="L212" s="18"/>
    </row>
    <row r="213" spans="1:13" ht="30" customHeight="1" x14ac:dyDescent="0.3">
      <c r="A213" s="63" t="s">
        <v>573</v>
      </c>
      <c r="B213" s="3" t="s">
        <v>572</v>
      </c>
      <c r="C213" s="3"/>
      <c r="D213" s="3" t="s">
        <v>160</v>
      </c>
      <c r="E213" s="3">
        <v>2018</v>
      </c>
      <c r="F213" s="3">
        <v>3</v>
      </c>
      <c r="G213" s="3"/>
      <c r="H213" s="4">
        <v>38.840000000000003</v>
      </c>
      <c r="I213" s="4">
        <f>H213*$L$6</f>
        <v>46.996400000000001</v>
      </c>
      <c r="J213" s="18"/>
      <c r="K213" s="20"/>
      <c r="L213" s="18"/>
    </row>
    <row r="214" spans="1:13" ht="30" customHeight="1" x14ac:dyDescent="0.3">
      <c r="A214" s="63" t="s">
        <v>573</v>
      </c>
      <c r="B214" s="3" t="s">
        <v>572</v>
      </c>
      <c r="C214" s="3"/>
      <c r="D214" s="3" t="s">
        <v>160</v>
      </c>
      <c r="E214" s="3">
        <v>2019</v>
      </c>
      <c r="F214" s="3">
        <v>3</v>
      </c>
      <c r="G214" s="3"/>
      <c r="H214" s="4">
        <v>40.5</v>
      </c>
      <c r="I214" s="4">
        <f>H214*$L$6</f>
        <v>49.004999999999995</v>
      </c>
      <c r="J214" s="18"/>
      <c r="K214" s="20"/>
      <c r="L214" s="18"/>
    </row>
    <row r="215" spans="1:13" ht="30" customHeight="1" x14ac:dyDescent="0.3">
      <c r="A215" s="63" t="s">
        <v>1077</v>
      </c>
      <c r="B215" s="3" t="s">
        <v>608</v>
      </c>
      <c r="C215" s="3"/>
      <c r="D215" s="3" t="s">
        <v>160</v>
      </c>
      <c r="E215" s="3">
        <v>1990</v>
      </c>
      <c r="F215" s="3">
        <v>2</v>
      </c>
      <c r="G215" s="3"/>
      <c r="H215" s="4">
        <v>50</v>
      </c>
      <c r="I215" s="4">
        <f>H215*$L$6</f>
        <v>60.5</v>
      </c>
      <c r="J215" s="18"/>
      <c r="K215" s="20" t="s">
        <v>609</v>
      </c>
      <c r="L215" s="18"/>
    </row>
    <row r="216" spans="1:13" ht="30" customHeight="1" x14ac:dyDescent="0.3">
      <c r="A216" s="63" t="s">
        <v>574</v>
      </c>
      <c r="B216" s="3" t="s">
        <v>1710</v>
      </c>
      <c r="C216" s="3"/>
      <c r="D216" s="3" t="s">
        <v>160</v>
      </c>
      <c r="E216" s="3">
        <v>2018</v>
      </c>
      <c r="F216" s="3">
        <v>3</v>
      </c>
      <c r="G216" s="3"/>
      <c r="H216" s="4">
        <v>410</v>
      </c>
      <c r="I216" s="4">
        <f>H216*$L$6</f>
        <v>496.09999999999997</v>
      </c>
      <c r="J216" s="18"/>
      <c r="K216" s="20"/>
      <c r="L216" s="18"/>
    </row>
    <row r="217" spans="1:13" ht="30" customHeight="1" x14ac:dyDescent="0.3">
      <c r="A217" s="63" t="s">
        <v>574</v>
      </c>
      <c r="B217" s="3" t="s">
        <v>1710</v>
      </c>
      <c r="C217" s="3"/>
      <c r="D217" s="3" t="s">
        <v>160</v>
      </c>
      <c r="E217" s="3">
        <v>2019</v>
      </c>
      <c r="F217" s="3">
        <v>3</v>
      </c>
      <c r="G217" s="3"/>
      <c r="H217" s="4">
        <v>425</v>
      </c>
      <c r="I217" s="4">
        <f>H217*$L$6</f>
        <v>514.25</v>
      </c>
      <c r="J217" s="18"/>
      <c r="K217" s="20"/>
      <c r="L217" s="18"/>
    </row>
    <row r="218" spans="1:13" ht="30" customHeight="1" x14ac:dyDescent="0.3">
      <c r="A218" s="63" t="s">
        <v>574</v>
      </c>
      <c r="B218" s="3" t="s">
        <v>572</v>
      </c>
      <c r="C218" s="3"/>
      <c r="D218" s="3" t="s">
        <v>160</v>
      </c>
      <c r="E218" s="3">
        <v>2016</v>
      </c>
      <c r="F218" s="3">
        <v>1</v>
      </c>
      <c r="G218" s="3"/>
      <c r="H218" s="4">
        <v>38.840000000000003</v>
      </c>
      <c r="I218" s="4">
        <f>H218*$L$6</f>
        <v>46.996400000000001</v>
      </c>
      <c r="J218" s="18"/>
      <c r="K218" s="20"/>
      <c r="L218" s="18"/>
    </row>
    <row r="219" spans="1:13" ht="30" customHeight="1" x14ac:dyDescent="0.3">
      <c r="A219" s="63" t="s">
        <v>574</v>
      </c>
      <c r="B219" s="3" t="s">
        <v>572</v>
      </c>
      <c r="C219" s="3"/>
      <c r="D219" s="3" t="s">
        <v>160</v>
      </c>
      <c r="E219" s="3">
        <v>2018</v>
      </c>
      <c r="F219" s="3">
        <v>6</v>
      </c>
      <c r="G219" s="3"/>
      <c r="H219" s="4">
        <v>38.840000000000003</v>
      </c>
      <c r="I219" s="4">
        <f>H219*$L$6</f>
        <v>46.996400000000001</v>
      </c>
      <c r="J219" s="18"/>
      <c r="K219" s="20"/>
      <c r="L219" s="18"/>
    </row>
    <row r="220" spans="1:13" ht="30" customHeight="1" x14ac:dyDescent="0.3">
      <c r="A220" s="63" t="s">
        <v>574</v>
      </c>
      <c r="B220" s="3" t="s">
        <v>572</v>
      </c>
      <c r="C220" s="3"/>
      <c r="D220" s="3" t="s">
        <v>160</v>
      </c>
      <c r="E220" s="3">
        <v>2019</v>
      </c>
      <c r="F220" s="3">
        <v>6</v>
      </c>
      <c r="G220" s="3"/>
      <c r="H220" s="4">
        <v>40.5</v>
      </c>
      <c r="I220" s="4">
        <f>H220*$L$6</f>
        <v>49.004999999999995</v>
      </c>
      <c r="J220" s="18"/>
      <c r="K220" s="20"/>
      <c r="L220" s="18"/>
    </row>
    <row r="221" spans="1:13" ht="30" customHeight="1" x14ac:dyDescent="0.3">
      <c r="A221" s="63" t="s">
        <v>555</v>
      </c>
      <c r="B221" s="3" t="s">
        <v>572</v>
      </c>
      <c r="C221" s="3"/>
      <c r="D221" s="3" t="s">
        <v>160</v>
      </c>
      <c r="E221" s="3">
        <v>2018</v>
      </c>
      <c r="F221" s="3">
        <v>6</v>
      </c>
      <c r="G221" s="3"/>
      <c r="H221" s="4">
        <v>38.840000000000003</v>
      </c>
      <c r="I221" s="4">
        <f>H221*$L$6</f>
        <v>46.996400000000001</v>
      </c>
      <c r="J221" s="18"/>
      <c r="K221" s="20"/>
      <c r="L221" s="18"/>
    </row>
    <row r="222" spans="1:13" ht="30" customHeight="1" x14ac:dyDescent="0.3">
      <c r="A222" s="64" t="s">
        <v>825</v>
      </c>
      <c r="B222" s="3" t="s">
        <v>583</v>
      </c>
      <c r="C222" s="3"/>
      <c r="D222" s="3" t="s">
        <v>160</v>
      </c>
      <c r="E222" s="46">
        <v>2020</v>
      </c>
      <c r="F222" s="46">
        <v>3</v>
      </c>
      <c r="G222" s="3"/>
      <c r="H222" s="4">
        <v>69</v>
      </c>
      <c r="I222" s="4">
        <f>H222*$L$6</f>
        <v>83.49</v>
      </c>
      <c r="J222" s="18"/>
      <c r="K222" s="20"/>
      <c r="L222" s="18"/>
    </row>
    <row r="223" spans="1:13" ht="30" customHeight="1" x14ac:dyDescent="0.3">
      <c r="A223" s="64" t="s">
        <v>1620</v>
      </c>
      <c r="B223" s="3" t="s">
        <v>1619</v>
      </c>
      <c r="C223" s="3"/>
      <c r="D223" s="3" t="s">
        <v>160</v>
      </c>
      <c r="E223" s="46">
        <v>2021</v>
      </c>
      <c r="F223" s="46">
        <v>1</v>
      </c>
      <c r="G223" s="3"/>
      <c r="H223" s="4">
        <v>275</v>
      </c>
      <c r="I223" s="4">
        <f>H223*$L$6</f>
        <v>332.75</v>
      </c>
      <c r="J223" s="18" t="s">
        <v>10</v>
      </c>
      <c r="K223" s="20"/>
      <c r="L223" s="18"/>
    </row>
    <row r="224" spans="1:13" ht="30" customHeight="1" x14ac:dyDescent="0.3">
      <c r="A224" s="63" t="s">
        <v>575</v>
      </c>
      <c r="B224" s="3" t="s">
        <v>572</v>
      </c>
      <c r="C224" s="3"/>
      <c r="D224" s="3" t="s">
        <v>160</v>
      </c>
      <c r="E224" s="3">
        <v>2018</v>
      </c>
      <c r="F224" s="3">
        <v>1</v>
      </c>
      <c r="G224" s="3"/>
      <c r="H224" s="4">
        <v>30.58</v>
      </c>
      <c r="I224" s="4">
        <f>H224*$L$6</f>
        <v>37.001799999999996</v>
      </c>
      <c r="J224" s="18"/>
      <c r="K224" s="20"/>
      <c r="L224" s="18"/>
    </row>
    <row r="225" spans="1:12" ht="30" customHeight="1" x14ac:dyDescent="0.3">
      <c r="A225" s="63" t="s">
        <v>790</v>
      </c>
      <c r="B225" s="3" t="s">
        <v>572</v>
      </c>
      <c r="C225" s="3"/>
      <c r="D225" s="3" t="s">
        <v>160</v>
      </c>
      <c r="E225" s="3">
        <v>2020</v>
      </c>
      <c r="F225" s="3">
        <v>3</v>
      </c>
      <c r="G225" s="3"/>
      <c r="H225" s="4">
        <v>34.71</v>
      </c>
      <c r="I225" s="4">
        <f>H225*$L$6</f>
        <v>41.999099999999999</v>
      </c>
      <c r="J225" s="18"/>
      <c r="K225" s="20"/>
      <c r="L225" s="18"/>
    </row>
    <row r="226" spans="1:12" ht="30" customHeight="1" x14ac:dyDescent="0.3">
      <c r="A226" s="63" t="s">
        <v>1706</v>
      </c>
      <c r="B226" s="3" t="s">
        <v>1707</v>
      </c>
      <c r="C226" s="3"/>
      <c r="D226" s="3" t="s">
        <v>160</v>
      </c>
      <c r="E226" s="3">
        <v>2020</v>
      </c>
      <c r="F226" s="3">
        <v>1</v>
      </c>
      <c r="G226" s="3"/>
      <c r="H226" s="4">
        <v>445</v>
      </c>
      <c r="I226" s="4">
        <f>H226*$L$6</f>
        <v>538.44999999999993</v>
      </c>
      <c r="J226" s="18" t="s">
        <v>10</v>
      </c>
      <c r="K226" s="20"/>
      <c r="L226" s="18"/>
    </row>
    <row r="227" spans="1:12" ht="30" customHeight="1" x14ac:dyDescent="0.3">
      <c r="A227" s="64" t="s">
        <v>1209</v>
      </c>
      <c r="B227" s="47" t="s">
        <v>1202</v>
      </c>
      <c r="C227" s="47" t="s">
        <v>412</v>
      </c>
      <c r="D227" s="3" t="s">
        <v>160</v>
      </c>
      <c r="E227" s="46">
        <v>1982</v>
      </c>
      <c r="F227" s="46">
        <v>1</v>
      </c>
      <c r="G227" s="3"/>
      <c r="H227" s="4">
        <v>55</v>
      </c>
      <c r="I227" s="4">
        <f>H227*$L$6</f>
        <v>66.55</v>
      </c>
      <c r="J227" s="18"/>
      <c r="K227" s="20"/>
      <c r="L227" s="18"/>
    </row>
    <row r="228" spans="1:12" ht="30" customHeight="1" x14ac:dyDescent="0.3">
      <c r="A228" s="64" t="s">
        <v>1061</v>
      </c>
      <c r="B228" s="47" t="s">
        <v>1059</v>
      </c>
      <c r="C228" s="47" t="s">
        <v>412</v>
      </c>
      <c r="D228" s="47" t="s">
        <v>160</v>
      </c>
      <c r="E228" s="46">
        <v>2021</v>
      </c>
      <c r="F228" s="46">
        <v>6</v>
      </c>
      <c r="G228" s="3"/>
      <c r="H228" s="4">
        <v>53.72</v>
      </c>
      <c r="I228" s="4">
        <f>H228*$L$6</f>
        <v>65.001199999999997</v>
      </c>
      <c r="J228" s="18"/>
      <c r="K228" s="61"/>
      <c r="L228" s="18"/>
    </row>
    <row r="229" spans="1:12" ht="30" customHeight="1" x14ac:dyDescent="0.3">
      <c r="A229" s="63" t="s">
        <v>1061</v>
      </c>
      <c r="B229" s="3" t="s">
        <v>1059</v>
      </c>
      <c r="C229" s="3" t="s">
        <v>412</v>
      </c>
      <c r="D229" s="3" t="s">
        <v>160</v>
      </c>
      <c r="E229" s="3">
        <v>2022</v>
      </c>
      <c r="F229" s="3">
        <v>12</v>
      </c>
      <c r="G229" s="3"/>
      <c r="H229" s="4">
        <v>55.37</v>
      </c>
      <c r="I229" s="4">
        <f>H229*$L$6</f>
        <v>66.997699999999995</v>
      </c>
      <c r="J229" s="18" t="s">
        <v>10</v>
      </c>
      <c r="K229" s="20"/>
      <c r="L229" s="18"/>
    </row>
    <row r="230" spans="1:12" ht="30" customHeight="1" x14ac:dyDescent="0.3">
      <c r="A230" s="64" t="s">
        <v>1742</v>
      </c>
      <c r="B230" s="46" t="s">
        <v>1741</v>
      </c>
      <c r="C230" s="47" t="s">
        <v>412</v>
      </c>
      <c r="D230" s="47" t="s">
        <v>160</v>
      </c>
      <c r="E230" s="46">
        <v>2021</v>
      </c>
      <c r="F230" s="46">
        <v>2</v>
      </c>
      <c r="G230" s="3"/>
      <c r="H230" s="4">
        <v>295</v>
      </c>
      <c r="I230" s="4">
        <f>H230*$L$6</f>
        <v>356.95</v>
      </c>
      <c r="J230" s="18"/>
      <c r="K230" s="20"/>
      <c r="L230" s="18"/>
    </row>
    <row r="231" spans="1:12" ht="30" customHeight="1" x14ac:dyDescent="0.3">
      <c r="A231" s="64" t="s">
        <v>1646</v>
      </c>
      <c r="B231" s="47" t="s">
        <v>1645</v>
      </c>
      <c r="C231" s="47" t="s">
        <v>412</v>
      </c>
      <c r="D231" s="47" t="s">
        <v>160</v>
      </c>
      <c r="E231" s="46">
        <v>2018</v>
      </c>
      <c r="F231" s="46">
        <v>3</v>
      </c>
      <c r="G231" s="3"/>
      <c r="H231" s="4">
        <v>59</v>
      </c>
      <c r="I231" s="4">
        <f>H231*$L$6</f>
        <v>71.39</v>
      </c>
      <c r="J231" s="18"/>
      <c r="K231" s="20"/>
      <c r="L231" s="18"/>
    </row>
    <row r="232" spans="1:12" ht="30" customHeight="1" x14ac:dyDescent="0.3">
      <c r="A232" s="63" t="s">
        <v>154</v>
      </c>
      <c r="B232" s="3" t="s">
        <v>155</v>
      </c>
      <c r="C232" s="3" t="s">
        <v>412</v>
      </c>
      <c r="D232" s="3" t="s">
        <v>160</v>
      </c>
      <c r="E232" s="3">
        <v>2009</v>
      </c>
      <c r="F232" s="3">
        <v>1</v>
      </c>
      <c r="G232" s="3"/>
      <c r="H232" s="4">
        <v>145</v>
      </c>
      <c r="I232" s="4">
        <f>H232*$L$6</f>
        <v>175.45</v>
      </c>
      <c r="J232" s="3"/>
      <c r="K232" s="20"/>
      <c r="L232" s="18"/>
    </row>
    <row r="233" spans="1:12" ht="30" customHeight="1" x14ac:dyDescent="0.3">
      <c r="A233" s="64" t="s">
        <v>1789</v>
      </c>
      <c r="B233" s="47" t="s">
        <v>754</v>
      </c>
      <c r="C233" s="47" t="s">
        <v>412</v>
      </c>
      <c r="D233" s="47" t="s">
        <v>160</v>
      </c>
      <c r="E233" s="46">
        <v>2021</v>
      </c>
      <c r="F233" s="46">
        <v>9</v>
      </c>
      <c r="G233" s="3"/>
      <c r="H233" s="4">
        <v>49</v>
      </c>
      <c r="I233" s="4">
        <f>H233*$L$6</f>
        <v>59.29</v>
      </c>
      <c r="J233" s="18"/>
      <c r="K233" s="20" t="s">
        <v>62</v>
      </c>
      <c r="L233" s="18"/>
    </row>
    <row r="234" spans="1:12" ht="30" customHeight="1" x14ac:dyDescent="0.3">
      <c r="A234" s="64" t="s">
        <v>1790</v>
      </c>
      <c r="B234" s="47" t="s">
        <v>754</v>
      </c>
      <c r="C234" s="47" t="s">
        <v>412</v>
      </c>
      <c r="D234" s="47" t="s">
        <v>160</v>
      </c>
      <c r="E234" s="46">
        <v>2021</v>
      </c>
      <c r="F234" s="46">
        <v>6</v>
      </c>
      <c r="G234" s="3"/>
      <c r="H234" s="4">
        <v>49</v>
      </c>
      <c r="I234" s="4">
        <f>H234*$L$6</f>
        <v>59.29</v>
      </c>
      <c r="J234" s="18"/>
      <c r="K234" s="20" t="s">
        <v>62</v>
      </c>
      <c r="L234" s="18"/>
    </row>
    <row r="235" spans="1:12" ht="30" customHeight="1" x14ac:dyDescent="0.3">
      <c r="A235" s="63" t="s">
        <v>1727</v>
      </c>
      <c r="B235" s="3" t="s">
        <v>311</v>
      </c>
      <c r="C235" s="3" t="s">
        <v>412</v>
      </c>
      <c r="D235" s="3" t="s">
        <v>160</v>
      </c>
      <c r="E235" s="3">
        <v>2014</v>
      </c>
      <c r="F235" s="3">
        <v>2</v>
      </c>
      <c r="G235" s="3"/>
      <c r="H235" s="4">
        <v>155</v>
      </c>
      <c r="I235" s="4">
        <f>H235*$L$6</f>
        <v>187.54999999999998</v>
      </c>
      <c r="J235" s="18"/>
      <c r="K235" s="20"/>
      <c r="L235" s="18"/>
    </row>
    <row r="236" spans="1:12" ht="30" customHeight="1" x14ac:dyDescent="0.3">
      <c r="A236" s="64" t="s">
        <v>1125</v>
      </c>
      <c r="B236" s="47" t="s">
        <v>1122</v>
      </c>
      <c r="C236" s="47"/>
      <c r="D236" s="3" t="s">
        <v>160</v>
      </c>
      <c r="E236" s="46">
        <v>1994</v>
      </c>
      <c r="F236" s="46">
        <v>1</v>
      </c>
      <c r="G236" s="3"/>
      <c r="H236" s="4">
        <v>35</v>
      </c>
      <c r="I236" s="4">
        <f>H236*$L$6</f>
        <v>42.35</v>
      </c>
      <c r="J236" s="18"/>
      <c r="K236" s="20"/>
      <c r="L236" s="18"/>
    </row>
    <row r="237" spans="1:12" ht="30" customHeight="1" x14ac:dyDescent="0.3">
      <c r="A237" s="64" t="s">
        <v>1220</v>
      </c>
      <c r="B237" s="47" t="s">
        <v>1217</v>
      </c>
      <c r="C237" s="47" t="s">
        <v>412</v>
      </c>
      <c r="D237" s="3" t="s">
        <v>160</v>
      </c>
      <c r="E237" s="46">
        <v>2019</v>
      </c>
      <c r="F237" s="46">
        <v>1</v>
      </c>
      <c r="G237" s="3"/>
      <c r="H237" s="4">
        <v>265</v>
      </c>
      <c r="I237" s="4">
        <f>H237*$L$6</f>
        <v>320.64999999999998</v>
      </c>
      <c r="J237" s="18"/>
      <c r="K237" s="20"/>
      <c r="L237" s="18"/>
    </row>
    <row r="238" spans="1:12" ht="30" customHeight="1" x14ac:dyDescent="0.3">
      <c r="A238" s="64" t="s">
        <v>874</v>
      </c>
      <c r="B238" s="47" t="s">
        <v>1496</v>
      </c>
      <c r="C238" s="47" t="s">
        <v>412</v>
      </c>
      <c r="D238" s="47" t="s">
        <v>160</v>
      </c>
      <c r="E238" s="46">
        <v>2021</v>
      </c>
      <c r="F238" s="46">
        <v>12</v>
      </c>
      <c r="G238" s="3"/>
      <c r="H238" s="4">
        <v>65</v>
      </c>
      <c r="I238" s="4">
        <f>H238*$L$6</f>
        <v>78.649999999999991</v>
      </c>
      <c r="J238" s="18"/>
      <c r="K238" s="61" t="s">
        <v>41</v>
      </c>
      <c r="L238" s="18"/>
    </row>
    <row r="239" spans="1:12" ht="30" customHeight="1" x14ac:dyDescent="0.3">
      <c r="A239" s="64" t="s">
        <v>874</v>
      </c>
      <c r="B239" s="47" t="s">
        <v>570</v>
      </c>
      <c r="C239" s="47" t="s">
        <v>412</v>
      </c>
      <c r="D239" s="47" t="s">
        <v>160</v>
      </c>
      <c r="E239" s="46">
        <v>2022</v>
      </c>
      <c r="F239" s="46">
        <v>12</v>
      </c>
      <c r="G239" s="3"/>
      <c r="H239" s="4">
        <v>49</v>
      </c>
      <c r="I239" s="4">
        <f>H239*$L$6</f>
        <v>59.29</v>
      </c>
      <c r="J239" s="18" t="s">
        <v>10</v>
      </c>
      <c r="K239" s="61" t="s">
        <v>62</v>
      </c>
      <c r="L239" s="18"/>
    </row>
    <row r="240" spans="1:12" ht="30" customHeight="1" x14ac:dyDescent="0.3">
      <c r="A240" s="64" t="s">
        <v>552</v>
      </c>
      <c r="B240" s="47" t="s">
        <v>951</v>
      </c>
      <c r="C240" s="47"/>
      <c r="D240" s="47" t="s">
        <v>160</v>
      </c>
      <c r="E240" s="46">
        <v>2020</v>
      </c>
      <c r="F240" s="46">
        <f>6-4</f>
        <v>2</v>
      </c>
      <c r="G240" s="3"/>
      <c r="H240" s="4">
        <v>30</v>
      </c>
      <c r="I240" s="4">
        <f>H240*$L$6</f>
        <v>36.299999999999997</v>
      </c>
      <c r="J240" s="18"/>
      <c r="K240" s="20"/>
      <c r="L240" s="18"/>
    </row>
    <row r="241" spans="1:12" ht="30" customHeight="1" x14ac:dyDescent="0.3">
      <c r="A241" s="63" t="s">
        <v>276</v>
      </c>
      <c r="B241" s="3" t="s">
        <v>277</v>
      </c>
      <c r="C241" s="3"/>
      <c r="D241" s="3" t="s">
        <v>160</v>
      </c>
      <c r="E241" s="3">
        <v>1998</v>
      </c>
      <c r="F241" s="3">
        <v>1</v>
      </c>
      <c r="G241" s="3"/>
      <c r="H241" s="4">
        <v>20</v>
      </c>
      <c r="I241" s="4">
        <f>H241*$L$6</f>
        <v>24.2</v>
      </c>
      <c r="J241" s="18"/>
      <c r="K241" s="20"/>
      <c r="L241" s="18"/>
    </row>
    <row r="242" spans="1:12" ht="30" customHeight="1" x14ac:dyDescent="0.3">
      <c r="A242" s="64" t="s">
        <v>1675</v>
      </c>
      <c r="B242" s="47" t="s">
        <v>311</v>
      </c>
      <c r="C242" s="47" t="s">
        <v>412</v>
      </c>
      <c r="D242" s="47" t="s">
        <v>160</v>
      </c>
      <c r="E242" s="46">
        <v>2012</v>
      </c>
      <c r="F242" s="46">
        <v>1</v>
      </c>
      <c r="G242" s="3"/>
      <c r="H242" s="4">
        <v>645</v>
      </c>
      <c r="I242" s="4">
        <f>H242*$L$6</f>
        <v>780.44999999999993</v>
      </c>
      <c r="J242" s="18"/>
      <c r="K242" s="20"/>
      <c r="L242" s="18"/>
    </row>
    <row r="243" spans="1:12" ht="30" customHeight="1" x14ac:dyDescent="0.3">
      <c r="A243" s="64" t="s">
        <v>1675</v>
      </c>
      <c r="B243" s="47" t="s">
        <v>1846</v>
      </c>
      <c r="C243" s="47" t="s">
        <v>412</v>
      </c>
      <c r="D243" s="47" t="s">
        <v>160</v>
      </c>
      <c r="E243" s="46">
        <v>2018</v>
      </c>
      <c r="F243" s="46">
        <v>1</v>
      </c>
      <c r="G243" s="3"/>
      <c r="H243" s="4">
        <v>1195</v>
      </c>
      <c r="I243" s="4">
        <f>H243*$L$6</f>
        <v>1445.95</v>
      </c>
      <c r="J243" s="18"/>
      <c r="K243" s="20"/>
      <c r="L243" s="18"/>
    </row>
    <row r="244" spans="1:12" ht="30" customHeight="1" x14ac:dyDescent="0.3">
      <c r="A244" s="64" t="s">
        <v>1675</v>
      </c>
      <c r="B244" s="47" t="s">
        <v>1846</v>
      </c>
      <c r="C244" s="47" t="s">
        <v>412</v>
      </c>
      <c r="D244" s="47" t="s">
        <v>160</v>
      </c>
      <c r="E244" s="46">
        <v>2021</v>
      </c>
      <c r="F244" s="46">
        <v>1</v>
      </c>
      <c r="G244" s="3"/>
      <c r="H244" s="4">
        <v>1395</v>
      </c>
      <c r="I244" s="4">
        <f>H244*$L$6</f>
        <v>1687.95</v>
      </c>
      <c r="J244" s="18"/>
      <c r="K244" s="20"/>
      <c r="L244" s="18"/>
    </row>
    <row r="245" spans="1:12" ht="30" customHeight="1" x14ac:dyDescent="0.3">
      <c r="A245" s="27" t="s">
        <v>1849</v>
      </c>
      <c r="B245" s="47" t="s">
        <v>1846</v>
      </c>
      <c r="C245" s="47" t="s">
        <v>412</v>
      </c>
      <c r="D245" s="47" t="s">
        <v>160</v>
      </c>
      <c r="E245" s="46">
        <v>2022</v>
      </c>
      <c r="F245" s="46">
        <v>1</v>
      </c>
      <c r="G245" s="3"/>
      <c r="H245" s="4">
        <v>1395</v>
      </c>
      <c r="I245" s="4">
        <f>H245*Bordeaux!$L$7</f>
        <v>1687.95</v>
      </c>
      <c r="J245" s="18" t="s">
        <v>10</v>
      </c>
      <c r="K245" s="20"/>
      <c r="L245" s="18"/>
    </row>
    <row r="246" spans="1:12" ht="30" customHeight="1" x14ac:dyDescent="0.3">
      <c r="A246" s="64" t="s">
        <v>1458</v>
      </c>
      <c r="B246" s="47" t="s">
        <v>485</v>
      </c>
      <c r="C246" s="47"/>
      <c r="D246" s="47" t="s">
        <v>160</v>
      </c>
      <c r="E246" s="46">
        <v>2020</v>
      </c>
      <c r="F246" s="46">
        <v>2</v>
      </c>
      <c r="G246" s="3"/>
      <c r="H246" s="4">
        <v>95</v>
      </c>
      <c r="I246" s="4">
        <f>H246*$L$6</f>
        <v>114.95</v>
      </c>
      <c r="J246" s="18"/>
      <c r="K246" s="20"/>
      <c r="L246" s="18"/>
    </row>
    <row r="247" spans="1:12" ht="30" customHeight="1" x14ac:dyDescent="0.3">
      <c r="A247" s="64" t="s">
        <v>1458</v>
      </c>
      <c r="B247" s="47" t="s">
        <v>485</v>
      </c>
      <c r="C247" s="47"/>
      <c r="D247" s="47" t="s">
        <v>160</v>
      </c>
      <c r="E247" s="46">
        <v>2021</v>
      </c>
      <c r="F247" s="46">
        <v>2</v>
      </c>
      <c r="G247" s="3"/>
      <c r="H247" s="4">
        <v>95</v>
      </c>
      <c r="I247" s="4">
        <f>H247*$L$6</f>
        <v>114.95</v>
      </c>
      <c r="J247" s="18"/>
      <c r="K247" s="20"/>
      <c r="L247" s="18"/>
    </row>
    <row r="248" spans="1:12" ht="30" customHeight="1" x14ac:dyDescent="0.3">
      <c r="A248" s="64" t="s">
        <v>1369</v>
      </c>
      <c r="B248" s="47" t="s">
        <v>1346</v>
      </c>
      <c r="C248" s="47"/>
      <c r="D248" s="47" t="s">
        <v>160</v>
      </c>
      <c r="E248" s="46">
        <v>1985</v>
      </c>
      <c r="F248" s="46">
        <v>2</v>
      </c>
      <c r="G248" s="3"/>
      <c r="H248" s="4">
        <v>28</v>
      </c>
      <c r="I248" s="4">
        <f>H248*$L$6</f>
        <v>33.879999999999995</v>
      </c>
      <c r="J248" s="18"/>
      <c r="K248" s="20"/>
      <c r="L248" s="18"/>
    </row>
    <row r="249" spans="1:12" ht="30" customHeight="1" x14ac:dyDescent="0.3">
      <c r="A249" s="64" t="s">
        <v>1711</v>
      </c>
      <c r="B249" s="47" t="s">
        <v>1390</v>
      </c>
      <c r="C249" s="47" t="s">
        <v>412</v>
      </c>
      <c r="D249" s="47" t="s">
        <v>160</v>
      </c>
      <c r="E249" s="46">
        <v>2021</v>
      </c>
      <c r="F249" s="46">
        <v>6</v>
      </c>
      <c r="G249" s="3"/>
      <c r="H249" s="4">
        <v>20.66</v>
      </c>
      <c r="I249" s="4">
        <f>H249*$L$6</f>
        <v>24.9986</v>
      </c>
      <c r="J249" s="18"/>
      <c r="K249" s="61"/>
      <c r="L249" s="18"/>
    </row>
    <row r="250" spans="1:12" ht="30" customHeight="1" x14ac:dyDescent="0.3">
      <c r="A250" s="63" t="s">
        <v>176</v>
      </c>
      <c r="B250" s="3" t="s">
        <v>169</v>
      </c>
      <c r="C250" s="3"/>
      <c r="D250" s="3" t="s">
        <v>160</v>
      </c>
      <c r="E250" s="3">
        <v>2022</v>
      </c>
      <c r="F250" s="3">
        <v>12</v>
      </c>
      <c r="G250" s="3"/>
      <c r="H250" s="4">
        <v>15.7</v>
      </c>
      <c r="I250" s="4">
        <f>H250*$L$6</f>
        <v>18.997</v>
      </c>
      <c r="J250" s="18" t="s">
        <v>10</v>
      </c>
      <c r="K250" s="20" t="s">
        <v>41</v>
      </c>
      <c r="L250" s="18"/>
    </row>
    <row r="251" spans="1:12" ht="30" customHeight="1" x14ac:dyDescent="0.3">
      <c r="A251" s="63" t="s">
        <v>1713</v>
      </c>
      <c r="B251" s="3" t="s">
        <v>1710</v>
      </c>
      <c r="C251" s="3"/>
      <c r="D251" s="3" t="s">
        <v>160</v>
      </c>
      <c r="E251" s="3">
        <v>2019</v>
      </c>
      <c r="F251" s="3">
        <v>1</v>
      </c>
      <c r="G251" s="3"/>
      <c r="H251" s="4">
        <v>675</v>
      </c>
      <c r="I251" s="4">
        <f>H251*$L$6</f>
        <v>816.75</v>
      </c>
      <c r="J251" s="18"/>
      <c r="K251" s="20"/>
      <c r="L251" s="18"/>
    </row>
    <row r="252" spans="1:12" ht="30" customHeight="1" x14ac:dyDescent="0.3">
      <c r="A252" s="64" t="s">
        <v>1732</v>
      </c>
      <c r="B252" s="47" t="s">
        <v>1733</v>
      </c>
      <c r="C252" s="47"/>
      <c r="D252" s="47" t="s">
        <v>160</v>
      </c>
      <c r="E252" s="46">
        <v>2020</v>
      </c>
      <c r="F252" s="46">
        <v>3</v>
      </c>
      <c r="G252" s="3"/>
      <c r="H252" s="4">
        <v>185</v>
      </c>
      <c r="I252" s="4">
        <f>H252*$L$6</f>
        <v>223.85</v>
      </c>
      <c r="J252" s="18"/>
      <c r="K252" s="20"/>
      <c r="L252" s="18"/>
    </row>
    <row r="253" spans="1:12" ht="30" customHeight="1" x14ac:dyDescent="0.3">
      <c r="A253" s="64" t="s">
        <v>870</v>
      </c>
      <c r="B253" s="47" t="s">
        <v>714</v>
      </c>
      <c r="C253" s="47"/>
      <c r="D253" s="47" t="s">
        <v>160</v>
      </c>
      <c r="E253" s="46">
        <v>1979</v>
      </c>
      <c r="F253" s="46">
        <v>1</v>
      </c>
      <c r="G253" s="3"/>
      <c r="H253" s="4">
        <v>475</v>
      </c>
      <c r="I253" s="4">
        <f>H253*$L$6</f>
        <v>574.75</v>
      </c>
      <c r="J253" s="18"/>
      <c r="K253" s="20"/>
      <c r="L253" s="18"/>
    </row>
    <row r="254" spans="1:12" ht="30" customHeight="1" x14ac:dyDescent="0.3">
      <c r="A254" s="63" t="s">
        <v>1006</v>
      </c>
      <c r="B254" s="3" t="s">
        <v>1005</v>
      </c>
      <c r="C254" s="3"/>
      <c r="D254" s="3" t="s">
        <v>160</v>
      </c>
      <c r="E254" s="3">
        <v>2009</v>
      </c>
      <c r="F254" s="3">
        <v>6</v>
      </c>
      <c r="G254" s="3"/>
      <c r="H254" s="4">
        <v>345</v>
      </c>
      <c r="I254" s="4">
        <f>H254*$L$6</f>
        <v>417.45</v>
      </c>
      <c r="J254" s="18"/>
      <c r="K254" s="20"/>
      <c r="L254" s="18"/>
    </row>
    <row r="255" spans="1:12" ht="30" customHeight="1" x14ac:dyDescent="0.3">
      <c r="A255" s="63" t="s">
        <v>1006</v>
      </c>
      <c r="B255" s="3" t="s">
        <v>1005</v>
      </c>
      <c r="C255" s="3"/>
      <c r="D255" s="3" t="s">
        <v>160</v>
      </c>
      <c r="E255" s="3">
        <v>2010</v>
      </c>
      <c r="F255" s="3">
        <v>6</v>
      </c>
      <c r="G255" s="3"/>
      <c r="H255" s="4">
        <v>355</v>
      </c>
      <c r="I255" s="4">
        <f>H255*$L$6</f>
        <v>429.55</v>
      </c>
      <c r="J255" s="18"/>
      <c r="K255" s="20"/>
      <c r="L255" s="18"/>
    </row>
    <row r="256" spans="1:12" ht="30" customHeight="1" x14ac:dyDescent="0.3">
      <c r="A256" s="63" t="s">
        <v>801</v>
      </c>
      <c r="B256" s="3" t="s">
        <v>799</v>
      </c>
      <c r="C256" s="3"/>
      <c r="D256" s="3" t="s">
        <v>160</v>
      </c>
      <c r="E256" s="3">
        <v>1999</v>
      </c>
      <c r="F256" s="3">
        <v>3</v>
      </c>
      <c r="G256" s="3"/>
      <c r="H256" s="4">
        <v>175</v>
      </c>
      <c r="I256" s="4">
        <f>H256*$L$6</f>
        <v>211.75</v>
      </c>
      <c r="J256" s="18"/>
      <c r="K256" s="20"/>
      <c r="L256" s="18"/>
    </row>
    <row r="257" spans="1:12" ht="30" customHeight="1" x14ac:dyDescent="0.3">
      <c r="A257" s="63" t="s">
        <v>1424</v>
      </c>
      <c r="B257" s="3" t="s">
        <v>148</v>
      </c>
      <c r="C257" s="3"/>
      <c r="D257" s="3" t="s">
        <v>160</v>
      </c>
      <c r="E257" s="3">
        <v>2019</v>
      </c>
      <c r="F257" s="3">
        <v>3</v>
      </c>
      <c r="G257" s="3"/>
      <c r="H257" s="4">
        <v>249</v>
      </c>
      <c r="I257" s="4">
        <f>H257*$L$6</f>
        <v>301.28999999999996</v>
      </c>
      <c r="J257" s="18"/>
      <c r="K257" s="20"/>
      <c r="L257" s="18"/>
    </row>
    <row r="258" spans="1:12" ht="30" customHeight="1" x14ac:dyDescent="0.3">
      <c r="A258" s="63" t="s">
        <v>1424</v>
      </c>
      <c r="B258" s="3" t="s">
        <v>148</v>
      </c>
      <c r="C258" s="3"/>
      <c r="D258" s="3" t="s">
        <v>160</v>
      </c>
      <c r="E258" s="3">
        <v>2020</v>
      </c>
      <c r="F258" s="3">
        <v>3</v>
      </c>
      <c r="G258" s="3"/>
      <c r="H258" s="4">
        <v>265</v>
      </c>
      <c r="I258" s="4">
        <f>H258*$L$6</f>
        <v>320.64999999999998</v>
      </c>
      <c r="J258" s="18"/>
      <c r="K258" s="20"/>
      <c r="L258" s="18"/>
    </row>
    <row r="259" spans="1:12" ht="30" customHeight="1" x14ac:dyDescent="0.3">
      <c r="A259" s="63" t="s">
        <v>1424</v>
      </c>
      <c r="B259" s="3" t="s">
        <v>148</v>
      </c>
      <c r="C259" s="3"/>
      <c r="D259" s="3" t="s">
        <v>160</v>
      </c>
      <c r="E259" s="3">
        <v>2021</v>
      </c>
      <c r="F259" s="3">
        <v>3</v>
      </c>
      <c r="G259" s="3"/>
      <c r="H259" s="4">
        <v>275</v>
      </c>
      <c r="I259" s="4">
        <f>H259*$L$6</f>
        <v>332.75</v>
      </c>
      <c r="J259" s="18"/>
      <c r="K259" s="20"/>
      <c r="L259" s="18"/>
    </row>
    <row r="260" spans="1:12" ht="30" customHeight="1" x14ac:dyDescent="0.3">
      <c r="A260" s="64" t="s">
        <v>1277</v>
      </c>
      <c r="B260" s="47" t="s">
        <v>1239</v>
      </c>
      <c r="C260" s="47"/>
      <c r="D260" s="47" t="s">
        <v>160</v>
      </c>
      <c r="E260" s="46">
        <v>1928</v>
      </c>
      <c r="F260" s="46">
        <v>1</v>
      </c>
      <c r="G260" s="3"/>
      <c r="H260" s="4">
        <v>245</v>
      </c>
      <c r="I260" s="4">
        <f>H260*$L$6</f>
        <v>296.45</v>
      </c>
      <c r="J260" s="18" t="s">
        <v>10</v>
      </c>
      <c r="K260" s="20"/>
      <c r="L260" s="18"/>
    </row>
    <row r="261" spans="1:12" ht="30" customHeight="1" x14ac:dyDescent="0.3">
      <c r="A261" s="63" t="s">
        <v>1643</v>
      </c>
      <c r="B261" s="3" t="s">
        <v>1642</v>
      </c>
      <c r="C261" s="3"/>
      <c r="D261" s="3" t="s">
        <v>160</v>
      </c>
      <c r="E261" s="3">
        <v>1999</v>
      </c>
      <c r="F261" s="3">
        <v>1</v>
      </c>
      <c r="G261" s="3"/>
      <c r="H261" s="4">
        <v>345</v>
      </c>
      <c r="I261" s="4">
        <f>H261*$L$6</f>
        <v>417.45</v>
      </c>
      <c r="J261" s="18" t="s">
        <v>10</v>
      </c>
      <c r="K261" s="20"/>
      <c r="L261" s="18"/>
    </row>
    <row r="262" spans="1:12" ht="30" customHeight="1" x14ac:dyDescent="0.3">
      <c r="A262" s="63" t="s">
        <v>157</v>
      </c>
      <c r="B262" s="3" t="s">
        <v>145</v>
      </c>
      <c r="C262" s="3"/>
      <c r="D262" s="3" t="s">
        <v>160</v>
      </c>
      <c r="E262" s="3">
        <v>2010</v>
      </c>
      <c r="F262" s="3">
        <v>1</v>
      </c>
      <c r="G262" s="3"/>
      <c r="H262" s="4">
        <v>795</v>
      </c>
      <c r="I262" s="4">
        <f>H262*$L$6</f>
        <v>961.94999999999993</v>
      </c>
      <c r="J262" s="3"/>
      <c r="K262" s="20"/>
      <c r="L262" s="18"/>
    </row>
    <row r="263" spans="1:12" ht="30" customHeight="1" x14ac:dyDescent="0.3">
      <c r="A263" s="63" t="s">
        <v>379</v>
      </c>
      <c r="B263" s="3" t="s">
        <v>145</v>
      </c>
      <c r="C263" s="3"/>
      <c r="D263" s="3" t="s">
        <v>160</v>
      </c>
      <c r="E263" s="3">
        <v>2012</v>
      </c>
      <c r="F263" s="3">
        <v>1</v>
      </c>
      <c r="G263" s="3"/>
      <c r="H263" s="4">
        <v>495</v>
      </c>
      <c r="I263" s="4">
        <f>H263*$L$6</f>
        <v>598.94999999999993</v>
      </c>
      <c r="J263" s="3"/>
      <c r="K263" s="20"/>
      <c r="L263" s="18"/>
    </row>
    <row r="264" spans="1:12" ht="30" customHeight="1" x14ac:dyDescent="0.3">
      <c r="A264" s="63" t="s">
        <v>548</v>
      </c>
      <c r="B264" s="3" t="s">
        <v>145</v>
      </c>
      <c r="C264" s="3"/>
      <c r="D264" s="3" t="s">
        <v>160</v>
      </c>
      <c r="E264" s="3">
        <v>2005</v>
      </c>
      <c r="F264" s="3">
        <v>1</v>
      </c>
      <c r="G264" s="3"/>
      <c r="H264" s="4">
        <v>295</v>
      </c>
      <c r="I264" s="4">
        <f>H264*$L$6</f>
        <v>356.95</v>
      </c>
      <c r="J264" s="18"/>
      <c r="K264" s="20"/>
      <c r="L264" s="18"/>
    </row>
    <row r="265" spans="1:12" ht="30" customHeight="1" x14ac:dyDescent="0.3">
      <c r="A265" s="64" t="s">
        <v>1370</v>
      </c>
      <c r="B265" s="47" t="s">
        <v>1350</v>
      </c>
      <c r="C265" s="47"/>
      <c r="D265" s="47" t="s">
        <v>160</v>
      </c>
      <c r="E265" s="46">
        <v>1983</v>
      </c>
      <c r="F265" s="46">
        <v>2</v>
      </c>
      <c r="G265" s="3"/>
      <c r="H265" s="4">
        <v>45</v>
      </c>
      <c r="I265" s="4">
        <f>H265*$L$6</f>
        <v>54.449999999999996</v>
      </c>
      <c r="J265" s="18" t="s">
        <v>10</v>
      </c>
      <c r="K265" s="20" t="s">
        <v>451</v>
      </c>
      <c r="L265" s="18"/>
    </row>
    <row r="266" spans="1:12" ht="30" customHeight="1" x14ac:dyDescent="0.3">
      <c r="A266" s="63" t="s">
        <v>458</v>
      </c>
      <c r="B266" s="3" t="s">
        <v>169</v>
      </c>
      <c r="C266" s="3"/>
      <c r="D266" s="3" t="s">
        <v>160</v>
      </c>
      <c r="E266" s="3">
        <v>2020</v>
      </c>
      <c r="F266" s="3">
        <v>3</v>
      </c>
      <c r="G266" s="3"/>
      <c r="H266" s="4">
        <v>42.98</v>
      </c>
      <c r="I266" s="4">
        <f>H266*$L$6</f>
        <v>52.005799999999994</v>
      </c>
      <c r="J266" s="3"/>
      <c r="K266" s="20" t="s">
        <v>41</v>
      </c>
      <c r="L266" s="18"/>
    </row>
    <row r="267" spans="1:12" ht="30" customHeight="1" x14ac:dyDescent="0.3">
      <c r="A267" s="64" t="s">
        <v>1865</v>
      </c>
      <c r="B267" s="47" t="s">
        <v>848</v>
      </c>
      <c r="C267" s="47"/>
      <c r="D267" s="47" t="s">
        <v>160</v>
      </c>
      <c r="E267" s="46">
        <v>2018</v>
      </c>
      <c r="F267" s="46">
        <v>1</v>
      </c>
      <c r="G267" s="3">
        <v>1.5</v>
      </c>
      <c r="H267" s="4">
        <v>425</v>
      </c>
      <c r="I267" s="4">
        <f>H267*$L$6</f>
        <v>514.25</v>
      </c>
      <c r="J267" s="18"/>
      <c r="K267" s="20" t="s">
        <v>1428</v>
      </c>
      <c r="L267" s="18"/>
    </row>
    <row r="268" spans="1:12" ht="30" customHeight="1" x14ac:dyDescent="0.3">
      <c r="A268" s="63" t="s">
        <v>1612</v>
      </c>
      <c r="B268" s="3" t="s">
        <v>169</v>
      </c>
      <c r="C268" s="3"/>
      <c r="D268" s="3" t="s">
        <v>160</v>
      </c>
      <c r="E268" s="3">
        <v>2019</v>
      </c>
      <c r="F268" s="3">
        <v>8</v>
      </c>
      <c r="G268" s="3"/>
      <c r="H268" s="4">
        <v>45.46</v>
      </c>
      <c r="I268" s="4">
        <f>H268*$L$6</f>
        <v>55.006599999999999</v>
      </c>
      <c r="J268" s="3"/>
      <c r="K268" s="20" t="s">
        <v>41</v>
      </c>
      <c r="L268" s="18"/>
    </row>
    <row r="269" spans="1:12" ht="30" customHeight="1" x14ac:dyDescent="0.3">
      <c r="A269" s="63" t="s">
        <v>1612</v>
      </c>
      <c r="B269" s="3" t="s">
        <v>169</v>
      </c>
      <c r="C269" s="3"/>
      <c r="D269" s="3" t="s">
        <v>160</v>
      </c>
      <c r="E269" s="3">
        <v>2022</v>
      </c>
      <c r="F269" s="3">
        <v>12</v>
      </c>
      <c r="G269" s="3"/>
      <c r="H269" s="4">
        <v>48.76</v>
      </c>
      <c r="I269" s="4">
        <f>H269*$L$6</f>
        <v>58.999599999999994</v>
      </c>
      <c r="J269" s="3" t="s">
        <v>10</v>
      </c>
      <c r="K269" s="20" t="s">
        <v>41</v>
      </c>
      <c r="L269" s="18"/>
    </row>
    <row r="270" spans="1:12" ht="30" customHeight="1" x14ac:dyDescent="0.3">
      <c r="A270" s="63" t="s">
        <v>1875</v>
      </c>
      <c r="B270" s="3" t="s">
        <v>1059</v>
      </c>
      <c r="C270" s="3" t="s">
        <v>412</v>
      </c>
      <c r="D270" s="3" t="s">
        <v>160</v>
      </c>
      <c r="E270" s="3">
        <v>2022</v>
      </c>
      <c r="F270" s="3">
        <v>12</v>
      </c>
      <c r="G270" s="3"/>
      <c r="H270" s="4">
        <v>119.84</v>
      </c>
      <c r="I270" s="4">
        <f>H270*$L$6</f>
        <v>145.00640000000001</v>
      </c>
      <c r="J270" s="18" t="s">
        <v>10</v>
      </c>
      <c r="K270" s="20"/>
      <c r="L270" s="18"/>
    </row>
    <row r="271" spans="1:12" ht="30" customHeight="1" x14ac:dyDescent="0.3">
      <c r="A271" s="64" t="s">
        <v>1751</v>
      </c>
      <c r="B271" s="47" t="s">
        <v>1752</v>
      </c>
      <c r="C271" s="47" t="s">
        <v>412</v>
      </c>
      <c r="D271" s="3" t="s">
        <v>160</v>
      </c>
      <c r="E271" s="46">
        <v>2016</v>
      </c>
      <c r="F271" s="46">
        <v>1</v>
      </c>
      <c r="G271" s="3"/>
      <c r="H271" s="4">
        <v>115</v>
      </c>
      <c r="I271" s="4">
        <f>H271*$L$6</f>
        <v>139.15</v>
      </c>
      <c r="J271" s="18"/>
      <c r="K271" s="20"/>
      <c r="L271" s="18"/>
    </row>
    <row r="272" spans="1:12" ht="30" customHeight="1" x14ac:dyDescent="0.3">
      <c r="A272" s="64" t="s">
        <v>510</v>
      </c>
      <c r="B272" s="47" t="s">
        <v>1059</v>
      </c>
      <c r="C272" s="47" t="s">
        <v>412</v>
      </c>
      <c r="D272" s="47" t="s">
        <v>160</v>
      </c>
      <c r="E272" s="46">
        <v>2021</v>
      </c>
      <c r="F272" s="46">
        <v>6</v>
      </c>
      <c r="G272" s="3"/>
      <c r="H272" s="4">
        <v>103.31</v>
      </c>
      <c r="I272" s="4">
        <f>H272*$L$6</f>
        <v>125.0051</v>
      </c>
      <c r="J272" s="18"/>
      <c r="K272" s="61"/>
      <c r="L272" s="18"/>
    </row>
    <row r="273" spans="1:12" ht="30" customHeight="1" x14ac:dyDescent="0.3">
      <c r="A273" s="63" t="s">
        <v>510</v>
      </c>
      <c r="B273" s="3" t="s">
        <v>85</v>
      </c>
      <c r="C273" s="3" t="s">
        <v>412</v>
      </c>
      <c r="D273" s="3" t="s">
        <v>160</v>
      </c>
      <c r="E273" s="46">
        <v>1976</v>
      </c>
      <c r="F273" s="46">
        <v>3</v>
      </c>
      <c r="G273" s="3"/>
      <c r="H273" s="4">
        <v>595</v>
      </c>
      <c r="I273" s="4">
        <f>H273*$L$6</f>
        <v>719.94999999999993</v>
      </c>
      <c r="J273" s="18"/>
      <c r="K273" s="61"/>
      <c r="L273" s="18"/>
    </row>
    <row r="274" spans="1:12" ht="30" customHeight="1" x14ac:dyDescent="0.3">
      <c r="A274" s="63" t="s">
        <v>510</v>
      </c>
      <c r="B274" s="3" t="s">
        <v>85</v>
      </c>
      <c r="C274" s="3" t="s">
        <v>412</v>
      </c>
      <c r="D274" s="3" t="s">
        <v>160</v>
      </c>
      <c r="E274" s="46">
        <v>1994</v>
      </c>
      <c r="F274" s="46">
        <v>6</v>
      </c>
      <c r="G274" s="3"/>
      <c r="H274" s="4">
        <v>395</v>
      </c>
      <c r="I274" s="4">
        <f>H274*$L$6</f>
        <v>477.95</v>
      </c>
      <c r="J274" s="18"/>
      <c r="K274" s="61"/>
      <c r="L274" s="18"/>
    </row>
    <row r="275" spans="1:12" ht="30" customHeight="1" x14ac:dyDescent="0.3">
      <c r="A275" s="63" t="s">
        <v>510</v>
      </c>
      <c r="B275" s="3" t="s">
        <v>85</v>
      </c>
      <c r="C275" s="3" t="s">
        <v>412</v>
      </c>
      <c r="D275" s="3" t="s">
        <v>160</v>
      </c>
      <c r="E275" s="46">
        <v>1997</v>
      </c>
      <c r="F275" s="46">
        <v>6</v>
      </c>
      <c r="G275" s="3"/>
      <c r="H275" s="4">
        <v>325</v>
      </c>
      <c r="I275" s="4">
        <f>H275*$L$6</f>
        <v>393.25</v>
      </c>
      <c r="J275" s="18"/>
      <c r="K275" s="61"/>
      <c r="L275" s="18"/>
    </row>
    <row r="276" spans="1:12" ht="30" customHeight="1" x14ac:dyDescent="0.3">
      <c r="A276" s="63" t="s">
        <v>510</v>
      </c>
      <c r="B276" s="3" t="s">
        <v>85</v>
      </c>
      <c r="C276" s="3" t="s">
        <v>412</v>
      </c>
      <c r="D276" s="3" t="s">
        <v>160</v>
      </c>
      <c r="E276" s="46">
        <v>2000</v>
      </c>
      <c r="F276" s="46">
        <v>6</v>
      </c>
      <c r="G276" s="3"/>
      <c r="H276" s="4">
        <v>395</v>
      </c>
      <c r="I276" s="4">
        <f>H276*$L$6</f>
        <v>477.95</v>
      </c>
      <c r="J276" s="18"/>
      <c r="K276" s="61"/>
      <c r="L276" s="18"/>
    </row>
    <row r="277" spans="1:12" ht="30" customHeight="1" x14ac:dyDescent="0.3">
      <c r="A277" s="63" t="s">
        <v>510</v>
      </c>
      <c r="B277" s="3" t="s">
        <v>85</v>
      </c>
      <c r="C277" s="3" t="s">
        <v>412</v>
      </c>
      <c r="D277" s="3" t="s">
        <v>160</v>
      </c>
      <c r="E277" s="3">
        <v>2005</v>
      </c>
      <c r="F277" s="3">
        <v>6</v>
      </c>
      <c r="G277" s="3"/>
      <c r="H277" s="4">
        <v>345</v>
      </c>
      <c r="I277" s="4">
        <f>H277*$L$6</f>
        <v>417.45</v>
      </c>
      <c r="J277" s="18"/>
      <c r="K277" s="20"/>
      <c r="L277" s="18"/>
    </row>
    <row r="278" spans="1:12" ht="30" customHeight="1" x14ac:dyDescent="0.3">
      <c r="A278" s="63" t="s">
        <v>510</v>
      </c>
      <c r="B278" s="3" t="s">
        <v>85</v>
      </c>
      <c r="C278" s="3" t="s">
        <v>412</v>
      </c>
      <c r="D278" s="3" t="s">
        <v>160</v>
      </c>
      <c r="E278" s="3">
        <v>2008</v>
      </c>
      <c r="F278" s="3">
        <v>6</v>
      </c>
      <c r="G278" s="3"/>
      <c r="H278" s="4">
        <v>345</v>
      </c>
      <c r="I278" s="4">
        <f>H278*$L$6</f>
        <v>417.45</v>
      </c>
      <c r="J278" s="18"/>
      <c r="K278" s="20"/>
      <c r="L278" s="18"/>
    </row>
    <row r="279" spans="1:12" ht="30" customHeight="1" x14ac:dyDescent="0.3">
      <c r="A279" s="63" t="s">
        <v>510</v>
      </c>
      <c r="B279" s="3" t="s">
        <v>85</v>
      </c>
      <c r="C279" s="3" t="s">
        <v>412</v>
      </c>
      <c r="D279" s="3" t="s">
        <v>160</v>
      </c>
      <c r="E279" s="3">
        <v>2012</v>
      </c>
      <c r="F279" s="3">
        <v>3</v>
      </c>
      <c r="G279" s="3"/>
      <c r="H279" s="4">
        <v>345</v>
      </c>
      <c r="I279" s="4">
        <f>H279*$L$6</f>
        <v>417.45</v>
      </c>
      <c r="J279" s="18"/>
      <c r="K279" s="20"/>
      <c r="L279" s="18"/>
    </row>
    <row r="280" spans="1:12" ht="30" customHeight="1" x14ac:dyDescent="0.3">
      <c r="A280" s="63" t="s">
        <v>510</v>
      </c>
      <c r="B280" s="3" t="s">
        <v>85</v>
      </c>
      <c r="C280" s="3" t="s">
        <v>412</v>
      </c>
      <c r="D280" s="3" t="s">
        <v>160</v>
      </c>
      <c r="E280" s="3">
        <v>2014</v>
      </c>
      <c r="F280" s="3">
        <v>6</v>
      </c>
      <c r="G280" s="3"/>
      <c r="H280" s="4">
        <v>345</v>
      </c>
      <c r="I280" s="4">
        <f>H280*$L$6</f>
        <v>417.45</v>
      </c>
      <c r="J280" s="18"/>
      <c r="K280" s="20"/>
      <c r="L280" s="18"/>
    </row>
    <row r="281" spans="1:12" ht="30" customHeight="1" x14ac:dyDescent="0.3">
      <c r="A281" s="63" t="s">
        <v>510</v>
      </c>
      <c r="B281" s="3" t="s">
        <v>85</v>
      </c>
      <c r="C281" s="3" t="s">
        <v>412</v>
      </c>
      <c r="D281" s="3" t="s">
        <v>160</v>
      </c>
      <c r="E281" s="3">
        <v>2015</v>
      </c>
      <c r="F281" s="3">
        <v>6</v>
      </c>
      <c r="G281" s="3"/>
      <c r="H281" s="4">
        <v>345</v>
      </c>
      <c r="I281" s="4">
        <f>H281*$L$6</f>
        <v>417.45</v>
      </c>
      <c r="J281" s="18"/>
      <c r="K281" s="20"/>
      <c r="L281" s="18"/>
    </row>
    <row r="282" spans="1:12" ht="30" customHeight="1" x14ac:dyDescent="0.3">
      <c r="A282" s="63" t="s">
        <v>510</v>
      </c>
      <c r="B282" s="3" t="s">
        <v>85</v>
      </c>
      <c r="C282" s="3" t="s">
        <v>412</v>
      </c>
      <c r="D282" s="3" t="s">
        <v>160</v>
      </c>
      <c r="E282" s="3">
        <v>2016</v>
      </c>
      <c r="F282" s="3">
        <v>6</v>
      </c>
      <c r="G282" s="3"/>
      <c r="H282" s="4">
        <v>345</v>
      </c>
      <c r="I282" s="4">
        <f>H282*$L$6</f>
        <v>417.45</v>
      </c>
      <c r="J282" s="18"/>
      <c r="K282" s="20"/>
      <c r="L282" s="18"/>
    </row>
    <row r="283" spans="1:12" ht="30" customHeight="1" x14ac:dyDescent="0.3">
      <c r="A283" s="63" t="s">
        <v>510</v>
      </c>
      <c r="B283" s="3" t="s">
        <v>85</v>
      </c>
      <c r="C283" s="3" t="s">
        <v>412</v>
      </c>
      <c r="D283" s="3" t="s">
        <v>160</v>
      </c>
      <c r="E283" s="3">
        <v>2017</v>
      </c>
      <c r="F283" s="3">
        <v>6</v>
      </c>
      <c r="G283" s="3"/>
      <c r="H283" s="4">
        <v>345</v>
      </c>
      <c r="I283" s="4">
        <f>H283*$L$6</f>
        <v>417.45</v>
      </c>
      <c r="J283" s="18"/>
      <c r="K283" s="20"/>
      <c r="L283" s="18"/>
    </row>
    <row r="284" spans="1:12" ht="30" customHeight="1" x14ac:dyDescent="0.3">
      <c r="A284" s="63" t="s">
        <v>510</v>
      </c>
      <c r="B284" s="3" t="s">
        <v>85</v>
      </c>
      <c r="C284" s="3" t="s">
        <v>412</v>
      </c>
      <c r="D284" s="3" t="s">
        <v>160</v>
      </c>
      <c r="E284" s="3">
        <v>2018</v>
      </c>
      <c r="F284" s="3">
        <v>6</v>
      </c>
      <c r="G284" s="3"/>
      <c r="H284" s="4">
        <v>345</v>
      </c>
      <c r="I284" s="4">
        <f>H284*$L$6</f>
        <v>417.45</v>
      </c>
      <c r="J284" s="18"/>
      <c r="K284" s="20"/>
      <c r="L284" s="18"/>
    </row>
    <row r="285" spans="1:12" ht="30" customHeight="1" x14ac:dyDescent="0.3">
      <c r="A285" s="63" t="s">
        <v>510</v>
      </c>
      <c r="B285" s="3" t="s">
        <v>85</v>
      </c>
      <c r="C285" s="3" t="s">
        <v>412</v>
      </c>
      <c r="D285" s="3" t="s">
        <v>160</v>
      </c>
      <c r="E285" s="3">
        <v>2019</v>
      </c>
      <c r="F285" s="3">
        <v>6</v>
      </c>
      <c r="G285" s="3"/>
      <c r="H285" s="4">
        <v>325</v>
      </c>
      <c r="I285" s="4">
        <f>H285*$L$6</f>
        <v>393.25</v>
      </c>
      <c r="J285" s="18"/>
      <c r="K285" s="20"/>
      <c r="L285" s="18"/>
    </row>
    <row r="286" spans="1:12" ht="30" customHeight="1" x14ac:dyDescent="0.3">
      <c r="A286" s="64" t="s">
        <v>510</v>
      </c>
      <c r="B286" s="47" t="s">
        <v>766</v>
      </c>
      <c r="C286" s="47" t="s">
        <v>412</v>
      </c>
      <c r="D286" s="47" t="s">
        <v>160</v>
      </c>
      <c r="E286" s="46" t="s">
        <v>798</v>
      </c>
      <c r="F286" s="46">
        <v>1</v>
      </c>
      <c r="G286" s="3"/>
      <c r="H286" s="4">
        <v>2500</v>
      </c>
      <c r="I286" s="4">
        <f>H286*$L$6</f>
        <v>3025</v>
      </c>
      <c r="J286" s="18"/>
      <c r="K286" s="20" t="s">
        <v>840</v>
      </c>
      <c r="L286" s="18"/>
    </row>
    <row r="287" spans="1:12" ht="30" customHeight="1" x14ac:dyDescent="0.3">
      <c r="A287" s="64" t="s">
        <v>510</v>
      </c>
      <c r="B287" s="47" t="s">
        <v>958</v>
      </c>
      <c r="C287" s="47" t="s">
        <v>412</v>
      </c>
      <c r="D287" s="47" t="s">
        <v>160</v>
      </c>
      <c r="E287" s="46">
        <v>2014</v>
      </c>
      <c r="F287" s="46">
        <v>1</v>
      </c>
      <c r="G287" s="3"/>
      <c r="H287" s="4">
        <v>750</v>
      </c>
      <c r="I287" s="4">
        <f>H287*$L$6</f>
        <v>907.5</v>
      </c>
      <c r="J287" s="18"/>
      <c r="K287" s="20"/>
      <c r="L287" s="18"/>
    </row>
    <row r="288" spans="1:12" ht="30" customHeight="1" x14ac:dyDescent="0.3">
      <c r="A288" s="64" t="s">
        <v>1481</v>
      </c>
      <c r="B288" s="47" t="s">
        <v>148</v>
      </c>
      <c r="C288" s="47"/>
      <c r="D288" s="47" t="s">
        <v>160</v>
      </c>
      <c r="E288" s="46">
        <v>2021</v>
      </c>
      <c r="F288" s="46">
        <v>2</v>
      </c>
      <c r="G288" s="3"/>
      <c r="H288" s="4">
        <v>275</v>
      </c>
      <c r="I288" s="4">
        <f>H288*$L$6</f>
        <v>332.75</v>
      </c>
      <c r="J288" s="18" t="s">
        <v>10</v>
      </c>
      <c r="K288" s="20"/>
      <c r="L288" s="18"/>
    </row>
    <row r="289" spans="1:12" ht="30" customHeight="1" x14ac:dyDescent="0.3">
      <c r="A289" s="63" t="s">
        <v>592</v>
      </c>
      <c r="B289" s="3" t="s">
        <v>85</v>
      </c>
      <c r="C289" s="3"/>
      <c r="D289" s="3" t="s">
        <v>160</v>
      </c>
      <c r="E289" s="3">
        <v>2014</v>
      </c>
      <c r="F289" s="3">
        <v>1</v>
      </c>
      <c r="G289" s="3"/>
      <c r="H289" s="4">
        <v>275</v>
      </c>
      <c r="I289" s="4">
        <f>H289*$L$6</f>
        <v>332.75</v>
      </c>
      <c r="J289" s="18"/>
      <c r="K289" s="20"/>
      <c r="L289" s="18"/>
    </row>
    <row r="290" spans="1:12" ht="30" customHeight="1" x14ac:dyDescent="0.3">
      <c r="A290" s="63" t="s">
        <v>592</v>
      </c>
      <c r="B290" s="3" t="s">
        <v>85</v>
      </c>
      <c r="C290" s="3"/>
      <c r="D290" s="3" t="s">
        <v>160</v>
      </c>
      <c r="E290" s="3">
        <v>2018</v>
      </c>
      <c r="F290" s="3">
        <v>3</v>
      </c>
      <c r="G290" s="3"/>
      <c r="H290" s="4">
        <v>345</v>
      </c>
      <c r="I290" s="4">
        <f>H290*$L$6</f>
        <v>417.45</v>
      </c>
      <c r="J290" s="18"/>
      <c r="K290" s="20"/>
      <c r="L290" s="18"/>
    </row>
    <row r="291" spans="1:12" ht="30" customHeight="1" x14ac:dyDescent="0.3">
      <c r="A291" s="63" t="s">
        <v>180</v>
      </c>
      <c r="B291" s="3" t="s">
        <v>94</v>
      </c>
      <c r="C291" s="3"/>
      <c r="D291" s="3" t="s">
        <v>160</v>
      </c>
      <c r="E291" s="3">
        <v>2015</v>
      </c>
      <c r="F291" s="3">
        <v>18</v>
      </c>
      <c r="G291" s="3"/>
      <c r="H291" s="4">
        <v>115</v>
      </c>
      <c r="I291" s="4">
        <f>H291*$L$6</f>
        <v>139.15</v>
      </c>
      <c r="J291" s="18"/>
      <c r="K291" s="20" t="s">
        <v>62</v>
      </c>
      <c r="L291" s="18"/>
    </row>
    <row r="292" spans="1:12" ht="30" customHeight="1" x14ac:dyDescent="0.3">
      <c r="A292" s="63" t="s">
        <v>1076</v>
      </c>
      <c r="B292" s="3" t="s">
        <v>132</v>
      </c>
      <c r="C292" s="3"/>
      <c r="D292" s="3" t="s">
        <v>160</v>
      </c>
      <c r="E292" s="3">
        <v>2002</v>
      </c>
      <c r="F292" s="3">
        <v>1</v>
      </c>
      <c r="G292" s="3"/>
      <c r="H292" s="4">
        <v>95</v>
      </c>
      <c r="I292" s="4">
        <f>H292*$L$6</f>
        <v>114.95</v>
      </c>
      <c r="J292" s="18"/>
      <c r="K292" s="20"/>
      <c r="L292" s="18"/>
    </row>
    <row r="293" spans="1:12" ht="30" customHeight="1" x14ac:dyDescent="0.3">
      <c r="A293" s="63" t="s">
        <v>610</v>
      </c>
      <c r="B293" s="3" t="s">
        <v>149</v>
      </c>
      <c r="C293" s="3"/>
      <c r="D293" s="3" t="s">
        <v>160</v>
      </c>
      <c r="E293" s="3">
        <v>2018</v>
      </c>
      <c r="F293" s="3">
        <v>1</v>
      </c>
      <c r="G293" s="3"/>
      <c r="H293" s="4">
        <v>17.36</v>
      </c>
      <c r="I293" s="4">
        <f>H293*$L$6</f>
        <v>21.005599999999998</v>
      </c>
      <c r="J293" s="18"/>
      <c r="K293" s="20"/>
      <c r="L293" s="18"/>
    </row>
    <row r="294" spans="1:12" ht="30" customHeight="1" x14ac:dyDescent="0.3">
      <c r="A294" s="63" t="s">
        <v>610</v>
      </c>
      <c r="B294" s="3" t="s">
        <v>149</v>
      </c>
      <c r="C294" s="3"/>
      <c r="D294" s="3" t="s">
        <v>160</v>
      </c>
      <c r="E294" s="3">
        <v>2020</v>
      </c>
      <c r="F294" s="3">
        <v>6</v>
      </c>
      <c r="G294" s="3"/>
      <c r="H294" s="4">
        <v>19.010000000000002</v>
      </c>
      <c r="I294" s="4">
        <f>H294*$L$6</f>
        <v>23.002100000000002</v>
      </c>
      <c r="J294" s="18"/>
      <c r="K294" s="20"/>
      <c r="L294" s="18"/>
    </row>
    <row r="295" spans="1:12" ht="30" customHeight="1" x14ac:dyDescent="0.3">
      <c r="A295" s="63" t="s">
        <v>1631</v>
      </c>
      <c r="B295" s="3" t="s">
        <v>149</v>
      </c>
      <c r="C295" s="3"/>
      <c r="D295" s="3" t="s">
        <v>160</v>
      </c>
      <c r="E295" s="3">
        <v>2020</v>
      </c>
      <c r="F295" s="3">
        <v>3</v>
      </c>
      <c r="G295" s="3"/>
      <c r="H295" s="4">
        <v>28</v>
      </c>
      <c r="I295" s="4">
        <f>H295*$L$6</f>
        <v>33.879999999999995</v>
      </c>
      <c r="J295" s="18"/>
      <c r="K295" s="20"/>
      <c r="L295" s="18"/>
    </row>
    <row r="296" spans="1:12" ht="30" customHeight="1" x14ac:dyDescent="0.3">
      <c r="A296" s="64" t="s">
        <v>1685</v>
      </c>
      <c r="B296" s="47" t="s">
        <v>750</v>
      </c>
      <c r="C296" s="47"/>
      <c r="D296" s="3" t="s">
        <v>160</v>
      </c>
      <c r="E296" s="46">
        <v>1986</v>
      </c>
      <c r="F296" s="46">
        <v>1</v>
      </c>
      <c r="G296" s="3"/>
      <c r="H296" s="4">
        <v>25</v>
      </c>
      <c r="I296" s="4">
        <f>H296*$L$6</f>
        <v>30.25</v>
      </c>
      <c r="J296" s="18" t="s">
        <v>10</v>
      </c>
      <c r="K296" s="20"/>
      <c r="L296" s="18"/>
    </row>
    <row r="297" spans="1:12" ht="30" customHeight="1" x14ac:dyDescent="0.3">
      <c r="A297" s="63" t="s">
        <v>278</v>
      </c>
      <c r="B297" s="3" t="s">
        <v>114</v>
      </c>
      <c r="C297" s="3"/>
      <c r="D297" s="3" t="s">
        <v>160</v>
      </c>
      <c r="E297" s="3">
        <v>1998</v>
      </c>
      <c r="F297" s="3">
        <v>1</v>
      </c>
      <c r="G297" s="3"/>
      <c r="H297" s="4">
        <v>18</v>
      </c>
      <c r="I297" s="4">
        <f>H297*$L$6</f>
        <v>21.78</v>
      </c>
      <c r="J297" s="18"/>
      <c r="K297" s="20"/>
      <c r="L297" s="18"/>
    </row>
    <row r="298" spans="1:12" ht="30" customHeight="1" x14ac:dyDescent="0.3">
      <c r="A298" s="63" t="s">
        <v>1681</v>
      </c>
      <c r="B298" s="3" t="s">
        <v>848</v>
      </c>
      <c r="C298" s="3"/>
      <c r="D298" s="3" t="s">
        <v>160</v>
      </c>
      <c r="E298" s="3">
        <v>2018</v>
      </c>
      <c r="F298" s="3">
        <v>1</v>
      </c>
      <c r="G298" s="3"/>
      <c r="H298" s="4">
        <v>45</v>
      </c>
      <c r="I298" s="4">
        <f>H298*$L$6</f>
        <v>54.449999999999996</v>
      </c>
      <c r="J298" s="18"/>
      <c r="K298" s="20"/>
      <c r="L298" s="18"/>
    </row>
    <row r="299" spans="1:12" ht="30" customHeight="1" x14ac:dyDescent="0.3">
      <c r="A299" s="63" t="s">
        <v>1681</v>
      </c>
      <c r="B299" s="3" t="s">
        <v>848</v>
      </c>
      <c r="C299" s="3"/>
      <c r="D299" s="3" t="s">
        <v>160</v>
      </c>
      <c r="E299" s="3">
        <v>2019</v>
      </c>
      <c r="F299" s="3">
        <v>1</v>
      </c>
      <c r="G299" s="3"/>
      <c r="H299" s="4">
        <v>45</v>
      </c>
      <c r="I299" s="4">
        <f>H299*$L$6</f>
        <v>54.449999999999996</v>
      </c>
      <c r="J299" s="18"/>
      <c r="K299" s="20"/>
      <c r="L299" s="18"/>
    </row>
    <row r="300" spans="1:12" ht="30" customHeight="1" x14ac:dyDescent="0.3">
      <c r="A300" s="63" t="s">
        <v>1681</v>
      </c>
      <c r="B300" s="3" t="s">
        <v>848</v>
      </c>
      <c r="C300" s="3"/>
      <c r="D300" s="3" t="s">
        <v>160</v>
      </c>
      <c r="E300" s="3">
        <v>2020</v>
      </c>
      <c r="F300" s="3">
        <v>1</v>
      </c>
      <c r="G300" s="3"/>
      <c r="H300" s="4">
        <v>45</v>
      </c>
      <c r="I300" s="4">
        <f>H300*$L$6</f>
        <v>54.449999999999996</v>
      </c>
      <c r="J300" s="18"/>
      <c r="K300" s="20"/>
      <c r="L300" s="18"/>
    </row>
    <row r="301" spans="1:12" ht="30" customHeight="1" x14ac:dyDescent="0.3">
      <c r="A301" s="63" t="s">
        <v>1842</v>
      </c>
      <c r="B301" s="3" t="s">
        <v>1807</v>
      </c>
      <c r="C301" s="3"/>
      <c r="D301" s="3" t="s">
        <v>160</v>
      </c>
      <c r="E301" s="3">
        <v>2022</v>
      </c>
      <c r="F301" s="3">
        <v>6</v>
      </c>
      <c r="G301" s="3"/>
      <c r="H301" s="4">
        <v>36.5</v>
      </c>
      <c r="I301" s="4">
        <f>H301*$L$6</f>
        <v>44.164999999999999</v>
      </c>
      <c r="J301" s="18" t="s">
        <v>10</v>
      </c>
      <c r="K301" s="20"/>
      <c r="L301" s="18"/>
    </row>
    <row r="302" spans="1:12" ht="30" customHeight="1" x14ac:dyDescent="0.3">
      <c r="A302" s="63" t="s">
        <v>1682</v>
      </c>
      <c r="B302" s="3" t="s">
        <v>979</v>
      </c>
      <c r="C302" s="3"/>
      <c r="D302" s="3" t="s">
        <v>160</v>
      </c>
      <c r="E302" s="3">
        <v>2019</v>
      </c>
      <c r="F302" s="3">
        <v>1</v>
      </c>
      <c r="G302" s="3"/>
      <c r="H302" s="4">
        <v>45</v>
      </c>
      <c r="I302" s="4">
        <f>H302*$L$6</f>
        <v>54.449999999999996</v>
      </c>
      <c r="J302" s="18"/>
      <c r="K302" s="20"/>
      <c r="L302" s="18"/>
    </row>
    <row r="303" spans="1:12" ht="30" customHeight="1" x14ac:dyDescent="0.3">
      <c r="A303" s="63" t="s">
        <v>1682</v>
      </c>
      <c r="B303" s="3" t="s">
        <v>979</v>
      </c>
      <c r="C303" s="3"/>
      <c r="D303" s="3" t="s">
        <v>160</v>
      </c>
      <c r="E303" s="3">
        <v>2020</v>
      </c>
      <c r="F303" s="3">
        <v>1</v>
      </c>
      <c r="G303" s="3"/>
      <c r="H303" s="4">
        <v>45</v>
      </c>
      <c r="I303" s="4">
        <f>H303*$L$6</f>
        <v>54.449999999999996</v>
      </c>
      <c r="J303" s="18"/>
      <c r="K303" s="20"/>
      <c r="L303" s="18"/>
    </row>
    <row r="304" spans="1:12" ht="30" customHeight="1" x14ac:dyDescent="0.3">
      <c r="A304" s="63" t="s">
        <v>1683</v>
      </c>
      <c r="B304" s="3" t="s">
        <v>163</v>
      </c>
      <c r="C304" s="3"/>
      <c r="D304" s="3" t="s">
        <v>160</v>
      </c>
      <c r="E304" s="3">
        <v>2013</v>
      </c>
      <c r="F304" s="3">
        <v>4</v>
      </c>
      <c r="G304" s="3"/>
      <c r="H304" s="4">
        <v>37</v>
      </c>
      <c r="I304" s="4">
        <f>H304*$L$6</f>
        <v>44.769999999999996</v>
      </c>
      <c r="J304" s="3"/>
      <c r="K304" s="20"/>
      <c r="L304" s="18"/>
    </row>
    <row r="305" spans="1:12" ht="30" customHeight="1" x14ac:dyDescent="0.3">
      <c r="A305" s="63" t="s">
        <v>1683</v>
      </c>
      <c r="B305" s="3" t="s">
        <v>163</v>
      </c>
      <c r="C305" s="3"/>
      <c r="D305" s="3" t="s">
        <v>160</v>
      </c>
      <c r="E305" s="3">
        <v>2015</v>
      </c>
      <c r="F305" s="3">
        <v>6</v>
      </c>
      <c r="G305" s="3"/>
      <c r="H305" s="4">
        <v>41.32</v>
      </c>
      <c r="I305" s="4">
        <f>H305*$L$6</f>
        <v>49.997199999999999</v>
      </c>
      <c r="J305" s="18"/>
      <c r="K305" s="20"/>
      <c r="L305" s="18"/>
    </row>
    <row r="306" spans="1:12" ht="30" customHeight="1" x14ac:dyDescent="0.3">
      <c r="A306" s="63" t="s">
        <v>1683</v>
      </c>
      <c r="B306" s="3" t="s">
        <v>163</v>
      </c>
      <c r="C306" s="3"/>
      <c r="D306" s="3" t="s">
        <v>160</v>
      </c>
      <c r="E306" s="3">
        <v>2016</v>
      </c>
      <c r="F306" s="3">
        <v>6</v>
      </c>
      <c r="G306" s="3"/>
      <c r="H306" s="4">
        <v>41.32</v>
      </c>
      <c r="I306" s="4">
        <f>H306*$L$6</f>
        <v>49.997199999999999</v>
      </c>
      <c r="J306" s="18"/>
      <c r="K306" s="20"/>
      <c r="L306" s="18"/>
    </row>
    <row r="307" spans="1:12" ht="30" customHeight="1" x14ac:dyDescent="0.3">
      <c r="A307" s="63" t="s">
        <v>1683</v>
      </c>
      <c r="B307" s="3" t="s">
        <v>163</v>
      </c>
      <c r="C307" s="3"/>
      <c r="D307" s="3" t="s">
        <v>160</v>
      </c>
      <c r="E307" s="3">
        <v>2017</v>
      </c>
      <c r="F307" s="3">
        <v>3</v>
      </c>
      <c r="G307" s="3"/>
      <c r="H307" s="4">
        <v>41.32</v>
      </c>
      <c r="I307" s="4">
        <f>H307*$L$6</f>
        <v>49.997199999999999</v>
      </c>
      <c r="J307" s="18"/>
      <c r="K307" s="20"/>
      <c r="L307" s="18"/>
    </row>
    <row r="308" spans="1:12" ht="30" customHeight="1" x14ac:dyDescent="0.3">
      <c r="A308" s="63" t="s">
        <v>1683</v>
      </c>
      <c r="B308" s="3" t="s">
        <v>163</v>
      </c>
      <c r="C308" s="3"/>
      <c r="D308" s="3" t="s">
        <v>160</v>
      </c>
      <c r="E308" s="3">
        <v>2018</v>
      </c>
      <c r="F308" s="3">
        <v>3</v>
      </c>
      <c r="G308" s="3"/>
      <c r="H308" s="4">
        <v>45.46</v>
      </c>
      <c r="I308" s="4">
        <f>H308*$L$6</f>
        <v>55.006599999999999</v>
      </c>
      <c r="J308" s="18"/>
      <c r="K308" s="20"/>
      <c r="L308" s="18"/>
    </row>
    <row r="309" spans="1:12" ht="30" customHeight="1" x14ac:dyDescent="0.3">
      <c r="A309" s="63" t="s">
        <v>1683</v>
      </c>
      <c r="B309" s="3" t="s">
        <v>163</v>
      </c>
      <c r="C309" s="3"/>
      <c r="D309" s="3" t="s">
        <v>160</v>
      </c>
      <c r="E309" s="3">
        <v>2019</v>
      </c>
      <c r="F309" s="3">
        <v>3</v>
      </c>
      <c r="G309" s="3"/>
      <c r="H309" s="4">
        <v>47.93</v>
      </c>
      <c r="I309" s="4">
        <f>H309*$L$6</f>
        <v>57.9953</v>
      </c>
      <c r="J309" s="18"/>
      <c r="K309" s="20"/>
      <c r="L309" s="18"/>
    </row>
    <row r="310" spans="1:12" ht="30" customHeight="1" x14ac:dyDescent="0.3">
      <c r="A310" s="64" t="s">
        <v>1684</v>
      </c>
      <c r="B310" s="47" t="s">
        <v>968</v>
      </c>
      <c r="C310" s="47"/>
      <c r="D310" s="47" t="s">
        <v>160</v>
      </c>
      <c r="E310" s="46">
        <v>2019</v>
      </c>
      <c r="F310" s="46">
        <v>12</v>
      </c>
      <c r="G310" s="3"/>
      <c r="H310" s="4">
        <v>28.93</v>
      </c>
      <c r="I310" s="4">
        <f>H310*$L$6</f>
        <v>35.005299999999998</v>
      </c>
      <c r="J310" s="18"/>
      <c r="K310" s="20" t="s">
        <v>62</v>
      </c>
      <c r="L310" s="18"/>
    </row>
    <row r="311" spans="1:12" ht="30" customHeight="1" x14ac:dyDescent="0.3">
      <c r="A311" s="64" t="s">
        <v>1687</v>
      </c>
      <c r="B311" s="47" t="s">
        <v>1688</v>
      </c>
      <c r="C311" s="47"/>
      <c r="D311" s="47" t="s">
        <v>160</v>
      </c>
      <c r="E311" s="46">
        <v>2021</v>
      </c>
      <c r="F311" s="46">
        <v>10</v>
      </c>
      <c r="G311" s="3"/>
      <c r="H311" s="4">
        <v>32.65</v>
      </c>
      <c r="I311" s="4">
        <f>H311*$L$6</f>
        <v>39.506499999999996</v>
      </c>
      <c r="J311" s="18"/>
      <c r="K311" s="20" t="s">
        <v>62</v>
      </c>
      <c r="L311" s="18"/>
    </row>
    <row r="312" spans="1:12" ht="30" customHeight="1" x14ac:dyDescent="0.3">
      <c r="A312" s="63" t="s">
        <v>1843</v>
      </c>
      <c r="B312" s="3" t="s">
        <v>1807</v>
      </c>
      <c r="C312" s="3"/>
      <c r="D312" s="3" t="s">
        <v>160</v>
      </c>
      <c r="E312" s="3">
        <v>2022</v>
      </c>
      <c r="F312" s="3">
        <v>6</v>
      </c>
      <c r="G312" s="3"/>
      <c r="H312" s="4">
        <v>36.5</v>
      </c>
      <c r="I312" s="4">
        <f>H312*$L$6</f>
        <v>44.164999999999999</v>
      </c>
      <c r="J312" s="18" t="s">
        <v>10</v>
      </c>
      <c r="K312" s="20"/>
      <c r="L312" s="18"/>
    </row>
    <row r="313" spans="1:12" ht="30" customHeight="1" x14ac:dyDescent="0.3">
      <c r="A313" s="63" t="s">
        <v>639</v>
      </c>
      <c r="B313" s="3" t="s">
        <v>170</v>
      </c>
      <c r="C313" s="3" t="s">
        <v>412</v>
      </c>
      <c r="D313" s="3" t="s">
        <v>160</v>
      </c>
      <c r="E313" s="3">
        <v>2015</v>
      </c>
      <c r="F313" s="3">
        <v>12</v>
      </c>
      <c r="G313" s="3"/>
      <c r="H313" s="4">
        <v>13.22</v>
      </c>
      <c r="I313" s="4">
        <f>H313*$L$6</f>
        <v>15.9962</v>
      </c>
      <c r="J313" s="18"/>
      <c r="K313" s="20" t="s">
        <v>41</v>
      </c>
      <c r="L313" s="18"/>
    </row>
    <row r="314" spans="1:12" ht="30" customHeight="1" x14ac:dyDescent="0.3">
      <c r="A314" s="64" t="s">
        <v>639</v>
      </c>
      <c r="B314" s="47" t="s">
        <v>1495</v>
      </c>
      <c r="C314" s="47" t="s">
        <v>412</v>
      </c>
      <c r="D314" s="47" t="s">
        <v>160</v>
      </c>
      <c r="E314" s="46">
        <v>2022</v>
      </c>
      <c r="F314" s="46">
        <v>12</v>
      </c>
      <c r="G314" s="3"/>
      <c r="H314" s="4">
        <v>12.4</v>
      </c>
      <c r="I314" s="4">
        <f>H314*$L$6</f>
        <v>15.004</v>
      </c>
      <c r="J314" s="18"/>
      <c r="K314" s="61" t="s">
        <v>62</v>
      </c>
      <c r="L314" s="18"/>
    </row>
    <row r="315" spans="1:12" ht="30" customHeight="1" x14ac:dyDescent="0.3">
      <c r="A315" s="63" t="s">
        <v>1785</v>
      </c>
      <c r="B315" s="3" t="s">
        <v>1782</v>
      </c>
      <c r="C315" s="3"/>
      <c r="D315" s="3" t="s">
        <v>160</v>
      </c>
      <c r="E315" s="3">
        <v>2022</v>
      </c>
      <c r="F315" s="3">
        <v>12</v>
      </c>
      <c r="G315" s="3"/>
      <c r="H315" s="4">
        <v>22.31</v>
      </c>
      <c r="I315" s="4">
        <f>H315*$L$6</f>
        <v>26.995099999999997</v>
      </c>
      <c r="J315" s="18" t="s">
        <v>10</v>
      </c>
      <c r="K315" s="20" t="s">
        <v>62</v>
      </c>
      <c r="L315" s="18"/>
    </row>
    <row r="316" spans="1:12" ht="30" customHeight="1" x14ac:dyDescent="0.3">
      <c r="A316" s="63" t="s">
        <v>558</v>
      </c>
      <c r="B316" s="3" t="s">
        <v>170</v>
      </c>
      <c r="C316" s="3"/>
      <c r="D316" s="3" t="s">
        <v>160</v>
      </c>
      <c r="E316" s="3">
        <v>2019</v>
      </c>
      <c r="F316" s="3">
        <v>2</v>
      </c>
      <c r="G316" s="3"/>
      <c r="H316" s="4">
        <v>16.12</v>
      </c>
      <c r="I316" s="4">
        <f>H316*$L$6</f>
        <v>19.505200000000002</v>
      </c>
      <c r="J316" s="18"/>
      <c r="K316" s="20"/>
      <c r="L316" s="18"/>
    </row>
    <row r="317" spans="1:12" ht="30" customHeight="1" x14ac:dyDescent="0.3">
      <c r="A317" s="63" t="s">
        <v>558</v>
      </c>
      <c r="B317" s="3" t="s">
        <v>170</v>
      </c>
      <c r="C317" s="3"/>
      <c r="D317" s="3" t="s">
        <v>160</v>
      </c>
      <c r="E317" s="3">
        <v>2022</v>
      </c>
      <c r="F317" s="3">
        <v>6</v>
      </c>
      <c r="G317" s="3"/>
      <c r="H317" s="4">
        <v>18.18</v>
      </c>
      <c r="I317" s="4">
        <f>H317*$L$6</f>
        <v>21.997799999999998</v>
      </c>
      <c r="J317" s="18" t="s">
        <v>10</v>
      </c>
      <c r="K317" s="20" t="s">
        <v>62</v>
      </c>
      <c r="L317" s="18"/>
    </row>
    <row r="318" spans="1:12" ht="30" customHeight="1" x14ac:dyDescent="0.3">
      <c r="A318" s="27" t="s">
        <v>1828</v>
      </c>
      <c r="B318" s="47" t="s">
        <v>1820</v>
      </c>
      <c r="C318" s="47"/>
      <c r="D318" s="47" t="s">
        <v>160</v>
      </c>
      <c r="E318" s="46">
        <v>1978</v>
      </c>
      <c r="F318" s="46">
        <v>6</v>
      </c>
      <c r="G318" s="3"/>
      <c r="H318" s="4">
        <v>45</v>
      </c>
      <c r="I318" s="4">
        <f>H318*Bordeaux!$L$7</f>
        <v>54.449999999999996</v>
      </c>
      <c r="J318" s="18" t="s">
        <v>10</v>
      </c>
      <c r="K318" s="20"/>
      <c r="L318" s="18"/>
    </row>
    <row r="319" spans="1:12" ht="30" customHeight="1" x14ac:dyDescent="0.3">
      <c r="A319" s="27" t="s">
        <v>1829</v>
      </c>
      <c r="B319" s="47" t="s">
        <v>1820</v>
      </c>
      <c r="C319" s="47"/>
      <c r="D319" s="47" t="s">
        <v>160</v>
      </c>
      <c r="E319" s="46">
        <v>1978</v>
      </c>
      <c r="F319" s="46">
        <v>4</v>
      </c>
      <c r="G319" s="3"/>
      <c r="H319" s="4">
        <v>38</v>
      </c>
      <c r="I319" s="4">
        <f>H319*Bordeaux!$L$7</f>
        <v>45.98</v>
      </c>
      <c r="J319" s="18" t="s">
        <v>10</v>
      </c>
      <c r="K319" s="20"/>
      <c r="L319" s="18"/>
    </row>
    <row r="320" spans="1:12" ht="30" customHeight="1" x14ac:dyDescent="0.3">
      <c r="A320" s="64" t="s">
        <v>164</v>
      </c>
      <c r="B320" s="47" t="s">
        <v>485</v>
      </c>
      <c r="C320" s="47"/>
      <c r="D320" s="47" t="s">
        <v>160</v>
      </c>
      <c r="E320" s="46">
        <v>2014</v>
      </c>
      <c r="F320" s="3">
        <v>1</v>
      </c>
      <c r="G320" s="3"/>
      <c r="H320" s="4">
        <v>695</v>
      </c>
      <c r="I320" s="4">
        <f>H320*$L$6</f>
        <v>840.94999999999993</v>
      </c>
      <c r="J320" s="18"/>
      <c r="K320" s="20"/>
      <c r="L320" s="18"/>
    </row>
    <row r="321" spans="1:14" ht="30" customHeight="1" x14ac:dyDescent="0.3">
      <c r="A321" s="64" t="s">
        <v>164</v>
      </c>
      <c r="B321" s="47" t="s">
        <v>485</v>
      </c>
      <c r="C321" s="47"/>
      <c r="D321" s="47" t="s">
        <v>160</v>
      </c>
      <c r="E321" s="46">
        <v>2020</v>
      </c>
      <c r="F321" s="46">
        <v>4</v>
      </c>
      <c r="G321" s="3"/>
      <c r="H321" s="4">
        <v>745</v>
      </c>
      <c r="I321" s="4">
        <f>H321*$L$6</f>
        <v>901.44999999999993</v>
      </c>
      <c r="J321" s="18" t="s">
        <v>10</v>
      </c>
      <c r="K321" s="20"/>
      <c r="L321" s="18"/>
    </row>
    <row r="322" spans="1:14" ht="30" customHeight="1" x14ac:dyDescent="0.3">
      <c r="A322" s="64" t="s">
        <v>164</v>
      </c>
      <c r="B322" s="47" t="s">
        <v>485</v>
      </c>
      <c r="C322" s="47"/>
      <c r="D322" s="47" t="s">
        <v>160</v>
      </c>
      <c r="E322" s="46">
        <v>2021</v>
      </c>
      <c r="F322" s="46">
        <v>2</v>
      </c>
      <c r="G322" s="3"/>
      <c r="H322" s="4">
        <v>595</v>
      </c>
      <c r="I322" s="4">
        <f>H322*$L$6</f>
        <v>719.94999999999993</v>
      </c>
      <c r="J322" s="18" t="s">
        <v>10</v>
      </c>
      <c r="K322" s="20"/>
      <c r="L322" s="18"/>
    </row>
    <row r="323" spans="1:14" ht="30" customHeight="1" x14ac:dyDescent="0.3">
      <c r="A323" s="63" t="s">
        <v>164</v>
      </c>
      <c r="B323" s="3" t="s">
        <v>333</v>
      </c>
      <c r="C323" s="3"/>
      <c r="D323" s="3" t="s">
        <v>160</v>
      </c>
      <c r="E323" s="3">
        <v>2005</v>
      </c>
      <c r="F323" s="3">
        <v>1</v>
      </c>
      <c r="G323" s="3"/>
      <c r="H323" s="4">
        <v>195</v>
      </c>
      <c r="I323" s="4">
        <f>H323*$L$6</f>
        <v>235.95</v>
      </c>
      <c r="J323" s="18"/>
      <c r="K323" s="20"/>
      <c r="L323" s="18"/>
    </row>
    <row r="324" spans="1:14" ht="30" customHeight="1" x14ac:dyDescent="0.3">
      <c r="A324" s="64" t="s">
        <v>164</v>
      </c>
      <c r="B324" s="47" t="s">
        <v>969</v>
      </c>
      <c r="C324" s="47"/>
      <c r="D324" s="47" t="s">
        <v>160</v>
      </c>
      <c r="E324" s="46">
        <v>2017</v>
      </c>
      <c r="F324" s="46">
        <v>1</v>
      </c>
      <c r="G324" s="3"/>
      <c r="H324" s="4">
        <v>295</v>
      </c>
      <c r="I324" s="4">
        <f>H324*$L$6</f>
        <v>356.95</v>
      </c>
      <c r="J324" s="18"/>
      <c r="K324" s="20" t="s">
        <v>62</v>
      </c>
      <c r="L324" s="18"/>
    </row>
    <row r="325" spans="1:14" ht="30" customHeight="1" x14ac:dyDescent="0.3">
      <c r="A325" s="63" t="s">
        <v>164</v>
      </c>
      <c r="B325" s="3" t="s">
        <v>572</v>
      </c>
      <c r="C325" s="3"/>
      <c r="D325" s="3" t="s">
        <v>160</v>
      </c>
      <c r="E325" s="3">
        <v>2020</v>
      </c>
      <c r="F325" s="3">
        <v>6</v>
      </c>
      <c r="G325" s="3"/>
      <c r="H325" s="4">
        <v>155</v>
      </c>
      <c r="I325" s="4">
        <f>H325*$L$6</f>
        <v>187.54999999999998</v>
      </c>
      <c r="J325" s="18"/>
      <c r="K325" s="20"/>
      <c r="L325" s="18"/>
    </row>
    <row r="326" spans="1:14" ht="30" customHeight="1" x14ac:dyDescent="0.3">
      <c r="A326" s="63" t="s">
        <v>1852</v>
      </c>
      <c r="B326" s="3" t="s">
        <v>749</v>
      </c>
      <c r="C326" s="3"/>
      <c r="D326" s="3" t="s">
        <v>160</v>
      </c>
      <c r="E326" s="3">
        <v>2018</v>
      </c>
      <c r="F326" s="3">
        <v>12</v>
      </c>
      <c r="G326" s="3"/>
      <c r="H326" s="4">
        <v>23.97</v>
      </c>
      <c r="I326" s="4">
        <f>H326*$L$6</f>
        <v>29.003699999999998</v>
      </c>
      <c r="J326" s="18"/>
      <c r="K326" s="20"/>
      <c r="L326" s="18"/>
    </row>
    <row r="327" spans="1:14" ht="30" customHeight="1" x14ac:dyDescent="0.3">
      <c r="A327" s="64" t="s">
        <v>162</v>
      </c>
      <c r="B327" s="47" t="s">
        <v>380</v>
      </c>
      <c r="C327" s="47"/>
      <c r="D327" s="47" t="s">
        <v>160</v>
      </c>
      <c r="E327" s="46">
        <v>2016</v>
      </c>
      <c r="F327" s="3">
        <v>2</v>
      </c>
      <c r="G327" s="3"/>
      <c r="H327" s="4">
        <v>95</v>
      </c>
      <c r="I327" s="4">
        <f>H327*$L$6</f>
        <v>114.95</v>
      </c>
      <c r="J327" s="18"/>
      <c r="K327" s="20"/>
      <c r="L327" s="18"/>
    </row>
    <row r="328" spans="1:14" ht="30" customHeight="1" x14ac:dyDescent="0.3">
      <c r="A328" s="64" t="s">
        <v>162</v>
      </c>
      <c r="B328" s="47" t="s">
        <v>380</v>
      </c>
      <c r="C328" s="47"/>
      <c r="D328" s="47" t="s">
        <v>160</v>
      </c>
      <c r="E328" s="46">
        <v>2020</v>
      </c>
      <c r="F328" s="46">
        <v>3</v>
      </c>
      <c r="G328" s="3"/>
      <c r="H328" s="4">
        <v>89</v>
      </c>
      <c r="I328" s="4">
        <f>H328*$L$6</f>
        <v>107.69</v>
      </c>
      <c r="J328" s="18"/>
      <c r="K328" s="20"/>
      <c r="L328" s="18"/>
    </row>
    <row r="329" spans="1:14" ht="30" customHeight="1" x14ac:dyDescent="0.3">
      <c r="A329" s="64" t="s">
        <v>162</v>
      </c>
      <c r="B329" s="47" t="s">
        <v>380</v>
      </c>
      <c r="C329" s="47"/>
      <c r="D329" s="47" t="s">
        <v>160</v>
      </c>
      <c r="E329" s="46">
        <v>2021</v>
      </c>
      <c r="F329" s="46">
        <v>6</v>
      </c>
      <c r="G329" s="3"/>
      <c r="H329" s="4">
        <v>84</v>
      </c>
      <c r="I329" s="4">
        <f>H329*$L$6</f>
        <v>101.64</v>
      </c>
      <c r="J329" s="18" t="s">
        <v>10</v>
      </c>
      <c r="K329" s="61"/>
      <c r="L329" s="18"/>
    </row>
    <row r="330" spans="1:14" ht="30" customHeight="1" x14ac:dyDescent="0.3">
      <c r="A330" s="64" t="s">
        <v>162</v>
      </c>
      <c r="B330" s="47" t="s">
        <v>445</v>
      </c>
      <c r="C330" s="47"/>
      <c r="D330" s="47" t="s">
        <v>160</v>
      </c>
      <c r="E330" s="46">
        <v>2020</v>
      </c>
      <c r="F330" s="46">
        <v>12</v>
      </c>
      <c r="G330" s="3"/>
      <c r="H330" s="4">
        <v>50</v>
      </c>
      <c r="I330" s="4">
        <f>H330*$L$6</f>
        <v>60.5</v>
      </c>
      <c r="J330" s="18"/>
      <c r="K330" s="20"/>
      <c r="L330" s="18"/>
    </row>
    <row r="331" spans="1:14" ht="30" customHeight="1" x14ac:dyDescent="0.3">
      <c r="A331" s="27" t="s">
        <v>1831</v>
      </c>
      <c r="B331" s="47" t="s">
        <v>1820</v>
      </c>
      <c r="C331" s="47"/>
      <c r="D331" s="47" t="s">
        <v>160</v>
      </c>
      <c r="E331" s="46">
        <v>1982</v>
      </c>
      <c r="F331" s="46">
        <v>4</v>
      </c>
      <c r="G331" s="3"/>
      <c r="H331" s="4">
        <v>55</v>
      </c>
      <c r="I331" s="4">
        <f>H331*Bordeaux!$L$7</f>
        <v>66.55</v>
      </c>
      <c r="J331" s="18" t="s">
        <v>10</v>
      </c>
      <c r="K331" s="20"/>
      <c r="L331" s="18"/>
      <c r="M331" s="2"/>
      <c r="N331" s="2"/>
    </row>
    <row r="332" spans="1:14" ht="30" customHeight="1" x14ac:dyDescent="0.3">
      <c r="A332" s="64" t="s">
        <v>1169</v>
      </c>
      <c r="B332" s="47" t="s">
        <v>1270</v>
      </c>
      <c r="C332" s="47"/>
      <c r="D332" s="47" t="s">
        <v>160</v>
      </c>
      <c r="E332" s="46">
        <v>1981</v>
      </c>
      <c r="F332" s="46">
        <v>1</v>
      </c>
      <c r="G332" s="3"/>
      <c r="H332" s="4">
        <v>35</v>
      </c>
      <c r="I332" s="4">
        <f>H332*$L$6</f>
        <v>42.35</v>
      </c>
      <c r="J332" s="18" t="s">
        <v>10</v>
      </c>
      <c r="K332" s="20"/>
      <c r="L332" s="18"/>
      <c r="M332" s="2"/>
      <c r="N332" s="2"/>
    </row>
    <row r="333" spans="1:14" ht="30" customHeight="1" x14ac:dyDescent="0.3">
      <c r="A333" s="64" t="s">
        <v>1371</v>
      </c>
      <c r="B333" s="47" t="s">
        <v>1348</v>
      </c>
      <c r="C333" s="47"/>
      <c r="D333" s="47" t="s">
        <v>160</v>
      </c>
      <c r="E333" s="46">
        <v>1986</v>
      </c>
      <c r="F333" s="46">
        <v>2</v>
      </c>
      <c r="G333" s="3"/>
      <c r="H333" s="4">
        <v>25</v>
      </c>
      <c r="I333" s="4">
        <f>H333*$L$6</f>
        <v>30.25</v>
      </c>
      <c r="J333" s="18" t="s">
        <v>10</v>
      </c>
      <c r="K333" s="20"/>
      <c r="L333" s="18"/>
    </row>
    <row r="334" spans="1:14" ht="30" customHeight="1" x14ac:dyDescent="0.3">
      <c r="A334" s="27" t="s">
        <v>1832</v>
      </c>
      <c r="B334" s="47" t="s">
        <v>1820</v>
      </c>
      <c r="C334" s="47"/>
      <c r="D334" s="47" t="s">
        <v>160</v>
      </c>
      <c r="E334" s="46">
        <v>1982</v>
      </c>
      <c r="F334" s="46">
        <v>11</v>
      </c>
      <c r="G334" s="3"/>
      <c r="H334" s="4">
        <v>45</v>
      </c>
      <c r="I334" s="4">
        <f>H334*Bordeaux!$L$7</f>
        <v>54.449999999999996</v>
      </c>
      <c r="J334" s="18" t="s">
        <v>10</v>
      </c>
      <c r="K334" s="20"/>
      <c r="L334" s="18"/>
      <c r="M334" s="2"/>
    </row>
    <row r="335" spans="1:14" ht="30" customHeight="1" x14ac:dyDescent="0.3">
      <c r="A335" s="64" t="s">
        <v>978</v>
      </c>
      <c r="B335" s="47" t="s">
        <v>977</v>
      </c>
      <c r="C335" s="47"/>
      <c r="D335" s="47" t="s">
        <v>160</v>
      </c>
      <c r="E335" s="46">
        <v>2019</v>
      </c>
      <c r="F335" s="46">
        <v>6</v>
      </c>
      <c r="G335" s="3"/>
      <c r="H335" s="4">
        <v>88</v>
      </c>
      <c r="I335" s="4">
        <f>H335*$L$6</f>
        <v>106.47999999999999</v>
      </c>
      <c r="J335" s="18" t="s">
        <v>10</v>
      </c>
      <c r="K335" s="20"/>
      <c r="L335" s="18"/>
    </row>
    <row r="336" spans="1:14" ht="30" customHeight="1" x14ac:dyDescent="0.3">
      <c r="A336" s="64" t="s">
        <v>978</v>
      </c>
      <c r="B336" s="47" t="s">
        <v>977</v>
      </c>
      <c r="C336" s="47"/>
      <c r="D336" s="47" t="s">
        <v>160</v>
      </c>
      <c r="E336" s="46">
        <v>2020</v>
      </c>
      <c r="F336" s="46">
        <v>6</v>
      </c>
      <c r="G336" s="3"/>
      <c r="H336" s="4">
        <v>98</v>
      </c>
      <c r="I336" s="4">
        <f>H336*$L$6</f>
        <v>118.58</v>
      </c>
      <c r="J336" s="18" t="s">
        <v>10</v>
      </c>
      <c r="K336" s="20"/>
      <c r="L336" s="18"/>
    </row>
    <row r="337" spans="1:14" ht="30" customHeight="1" x14ac:dyDescent="0.3">
      <c r="A337" s="64" t="s">
        <v>1340</v>
      </c>
      <c r="B337" s="47" t="s">
        <v>1343</v>
      </c>
      <c r="C337" s="47"/>
      <c r="D337" s="47" t="s">
        <v>160</v>
      </c>
      <c r="E337" s="46">
        <v>2019</v>
      </c>
      <c r="F337" s="46">
        <v>1</v>
      </c>
      <c r="G337" s="3"/>
      <c r="H337" s="4">
        <v>255</v>
      </c>
      <c r="I337" s="4">
        <f>H337*$L$6</f>
        <v>308.55</v>
      </c>
      <c r="J337" s="18" t="s">
        <v>10</v>
      </c>
      <c r="K337" s="20"/>
      <c r="L337" s="18"/>
      <c r="N337" s="2"/>
    </row>
    <row r="338" spans="1:14" ht="30" customHeight="1" x14ac:dyDescent="0.3">
      <c r="A338" s="64" t="s">
        <v>141</v>
      </c>
      <c r="B338" s="47" t="s">
        <v>1343</v>
      </c>
      <c r="C338" s="47"/>
      <c r="D338" s="47" t="s">
        <v>160</v>
      </c>
      <c r="E338" s="46">
        <v>2018</v>
      </c>
      <c r="F338" s="46">
        <v>1</v>
      </c>
      <c r="G338" s="3"/>
      <c r="H338" s="4">
        <v>595</v>
      </c>
      <c r="I338" s="4">
        <f>H338*$L$6</f>
        <v>719.94999999999993</v>
      </c>
      <c r="J338" s="18" t="s">
        <v>10</v>
      </c>
      <c r="K338" s="20"/>
      <c r="L338" s="18"/>
    </row>
    <row r="339" spans="1:14" ht="30" customHeight="1" x14ac:dyDescent="0.3">
      <c r="A339" s="63" t="s">
        <v>141</v>
      </c>
      <c r="B339" s="47" t="s">
        <v>445</v>
      </c>
      <c r="C339" s="3"/>
      <c r="D339" s="3" t="s">
        <v>160</v>
      </c>
      <c r="E339" s="3">
        <v>2005</v>
      </c>
      <c r="F339" s="3">
        <v>1</v>
      </c>
      <c r="G339" s="3"/>
      <c r="H339" s="4">
        <v>265</v>
      </c>
      <c r="I339" s="4">
        <f>H339*$L$6</f>
        <v>320.64999999999998</v>
      </c>
      <c r="J339" s="3"/>
      <c r="K339" s="21"/>
      <c r="L339" s="18"/>
    </row>
    <row r="340" spans="1:14" ht="30" customHeight="1" x14ac:dyDescent="0.3">
      <c r="A340" s="63" t="s">
        <v>141</v>
      </c>
      <c r="B340" s="47" t="s">
        <v>445</v>
      </c>
      <c r="C340" s="3"/>
      <c r="D340" s="3" t="s">
        <v>160</v>
      </c>
      <c r="E340" s="3">
        <v>2017</v>
      </c>
      <c r="F340" s="3">
        <v>1</v>
      </c>
      <c r="G340" s="3"/>
      <c r="H340" s="4">
        <v>120</v>
      </c>
      <c r="I340" s="4">
        <f>H340*$L$6</f>
        <v>145.19999999999999</v>
      </c>
      <c r="J340" s="18"/>
      <c r="K340" s="20"/>
      <c r="L340" s="18"/>
    </row>
    <row r="341" spans="1:14" ht="30" customHeight="1" x14ac:dyDescent="0.3">
      <c r="A341" s="63" t="s">
        <v>481</v>
      </c>
      <c r="B341" s="47" t="s">
        <v>445</v>
      </c>
      <c r="C341" s="3"/>
      <c r="D341" s="3" t="s">
        <v>160</v>
      </c>
      <c r="E341" s="3">
        <v>2018</v>
      </c>
      <c r="F341" s="3">
        <v>1</v>
      </c>
      <c r="G341" s="3"/>
      <c r="H341" s="4">
        <v>145</v>
      </c>
      <c r="I341" s="4">
        <f>H341*$L$6</f>
        <v>175.45</v>
      </c>
      <c r="J341" s="18"/>
      <c r="K341" s="20"/>
      <c r="L341" s="18"/>
    </row>
    <row r="342" spans="1:14" ht="30" customHeight="1" x14ac:dyDescent="0.3">
      <c r="A342" s="64" t="s">
        <v>1316</v>
      </c>
      <c r="B342" s="47" t="s">
        <v>1315</v>
      </c>
      <c r="C342" s="47"/>
      <c r="D342" s="47" t="s">
        <v>160</v>
      </c>
      <c r="E342" s="46">
        <v>2019</v>
      </c>
      <c r="F342" s="46">
        <v>1</v>
      </c>
      <c r="G342" s="3"/>
      <c r="H342" s="4">
        <v>1275</v>
      </c>
      <c r="I342" s="4">
        <f>H342*$L$6</f>
        <v>1542.75</v>
      </c>
      <c r="J342" s="18" t="s">
        <v>10</v>
      </c>
      <c r="K342" s="20"/>
      <c r="L342" s="18"/>
    </row>
    <row r="343" spans="1:14" ht="30" customHeight="1" x14ac:dyDescent="0.3">
      <c r="A343" s="64" t="s">
        <v>1341</v>
      </c>
      <c r="B343" s="47" t="s">
        <v>1343</v>
      </c>
      <c r="C343" s="47"/>
      <c r="D343" s="47" t="s">
        <v>160</v>
      </c>
      <c r="E343" s="46">
        <v>2018</v>
      </c>
      <c r="F343" s="46">
        <v>1</v>
      </c>
      <c r="G343" s="3"/>
      <c r="H343" s="4">
        <v>225</v>
      </c>
      <c r="I343" s="4">
        <f>H343*$L$6</f>
        <v>272.25</v>
      </c>
      <c r="J343" s="18" t="s">
        <v>10</v>
      </c>
      <c r="K343" s="20"/>
      <c r="L343" s="18"/>
    </row>
    <row r="344" spans="1:14" ht="30" customHeight="1" x14ac:dyDescent="0.3">
      <c r="A344" s="63" t="s">
        <v>178</v>
      </c>
      <c r="B344" s="47" t="s">
        <v>1710</v>
      </c>
      <c r="C344" s="47"/>
      <c r="D344" s="47" t="s">
        <v>160</v>
      </c>
      <c r="E344" s="46">
        <v>2017</v>
      </c>
      <c r="F344" s="46">
        <v>1</v>
      </c>
      <c r="G344" s="3"/>
      <c r="H344" s="4">
        <v>285</v>
      </c>
      <c r="I344" s="4">
        <f>H344*$L$6</f>
        <v>344.84999999999997</v>
      </c>
      <c r="J344" s="18"/>
      <c r="K344" s="20"/>
      <c r="L344" s="18"/>
    </row>
    <row r="345" spans="1:14" ht="30" customHeight="1" x14ac:dyDescent="0.3">
      <c r="A345" s="63" t="s">
        <v>178</v>
      </c>
      <c r="B345" s="3" t="s">
        <v>130</v>
      </c>
      <c r="C345" s="3"/>
      <c r="D345" s="3" t="s">
        <v>160</v>
      </c>
      <c r="E345" s="3">
        <v>2019</v>
      </c>
      <c r="F345" s="3">
        <v>3</v>
      </c>
      <c r="G345" s="3"/>
      <c r="H345" s="4">
        <v>78</v>
      </c>
      <c r="I345" s="4">
        <f>H345*$L$6</f>
        <v>94.38</v>
      </c>
      <c r="J345" s="18"/>
      <c r="K345" s="20"/>
      <c r="L345" s="18"/>
    </row>
    <row r="346" spans="1:14" ht="30" customHeight="1" x14ac:dyDescent="0.3">
      <c r="A346" s="63" t="s">
        <v>179</v>
      </c>
      <c r="B346" s="3" t="s">
        <v>130</v>
      </c>
      <c r="C346" s="3"/>
      <c r="D346" s="3" t="s">
        <v>160</v>
      </c>
      <c r="E346" s="3">
        <v>2010</v>
      </c>
      <c r="F346" s="3">
        <v>1</v>
      </c>
      <c r="G346" s="3"/>
      <c r="H346" s="4">
        <v>95</v>
      </c>
      <c r="I346" s="4">
        <f>H346*$L$6</f>
        <v>114.95</v>
      </c>
      <c r="J346" s="3"/>
      <c r="K346" s="20"/>
      <c r="L346" s="18"/>
    </row>
    <row r="347" spans="1:14" ht="30" customHeight="1" x14ac:dyDescent="0.3">
      <c r="A347" s="63" t="s">
        <v>194</v>
      </c>
      <c r="B347" s="3" t="s">
        <v>130</v>
      </c>
      <c r="C347" s="3"/>
      <c r="D347" s="3" t="s">
        <v>160</v>
      </c>
      <c r="E347" s="3">
        <v>2015</v>
      </c>
      <c r="F347" s="3">
        <v>1</v>
      </c>
      <c r="G347" s="3"/>
      <c r="H347" s="4">
        <v>59</v>
      </c>
      <c r="I347" s="4">
        <f>H347*$L$6</f>
        <v>71.39</v>
      </c>
      <c r="J347" s="18"/>
      <c r="K347" s="20"/>
      <c r="L347" s="18"/>
    </row>
    <row r="348" spans="1:14" ht="30" customHeight="1" x14ac:dyDescent="0.3">
      <c r="A348" s="63" t="s">
        <v>194</v>
      </c>
      <c r="B348" s="3" t="s">
        <v>130</v>
      </c>
      <c r="C348" s="3"/>
      <c r="D348" s="3" t="s">
        <v>160</v>
      </c>
      <c r="E348" s="3">
        <v>2016</v>
      </c>
      <c r="F348" s="3">
        <v>1</v>
      </c>
      <c r="G348" s="3"/>
      <c r="H348" s="4">
        <v>49</v>
      </c>
      <c r="I348" s="4">
        <f>H348*$L$6</f>
        <v>59.29</v>
      </c>
      <c r="J348" s="3"/>
      <c r="K348" s="20"/>
      <c r="L348" s="18"/>
    </row>
    <row r="349" spans="1:14" ht="30" customHeight="1" x14ac:dyDescent="0.3">
      <c r="A349" s="63" t="s">
        <v>194</v>
      </c>
      <c r="B349" s="3" t="s">
        <v>130</v>
      </c>
      <c r="C349" s="3"/>
      <c r="D349" s="3" t="s">
        <v>160</v>
      </c>
      <c r="E349" s="3">
        <v>2018</v>
      </c>
      <c r="F349" s="3">
        <v>3</v>
      </c>
      <c r="G349" s="3"/>
      <c r="H349" s="4">
        <v>49</v>
      </c>
      <c r="I349" s="4">
        <f>H349*$L$6</f>
        <v>59.29</v>
      </c>
      <c r="J349" s="18"/>
      <c r="K349" s="20"/>
      <c r="L349" s="18"/>
    </row>
    <row r="350" spans="1:14" ht="30" customHeight="1" x14ac:dyDescent="0.3">
      <c r="A350" s="63" t="s">
        <v>194</v>
      </c>
      <c r="B350" s="3" t="s">
        <v>130</v>
      </c>
      <c r="C350" s="3"/>
      <c r="D350" s="3" t="s">
        <v>160</v>
      </c>
      <c r="E350" s="3">
        <v>2019</v>
      </c>
      <c r="F350" s="3">
        <v>6</v>
      </c>
      <c r="G350" s="3"/>
      <c r="H350" s="4">
        <v>49</v>
      </c>
      <c r="I350" s="4">
        <f>H350*$L$6</f>
        <v>59.29</v>
      </c>
      <c r="J350" s="18"/>
      <c r="K350" s="20"/>
      <c r="L350" s="18"/>
    </row>
    <row r="351" spans="1:14" ht="30" customHeight="1" x14ac:dyDescent="0.3">
      <c r="A351" s="63" t="s">
        <v>194</v>
      </c>
      <c r="B351" s="3" t="s">
        <v>130</v>
      </c>
      <c r="C351" s="3"/>
      <c r="D351" s="3" t="s">
        <v>160</v>
      </c>
      <c r="E351" s="3">
        <v>2020</v>
      </c>
      <c r="F351" s="3">
        <v>6</v>
      </c>
      <c r="G351" s="3"/>
      <c r="H351" s="4">
        <v>55</v>
      </c>
      <c r="I351" s="4">
        <f>H351*$L$6</f>
        <v>66.55</v>
      </c>
      <c r="J351" s="18"/>
      <c r="K351" s="20"/>
      <c r="L351" s="18"/>
    </row>
    <row r="352" spans="1:14" ht="30" customHeight="1" x14ac:dyDescent="0.3">
      <c r="A352" s="63" t="s">
        <v>194</v>
      </c>
      <c r="B352" s="3" t="s">
        <v>130</v>
      </c>
      <c r="C352" s="3"/>
      <c r="D352" s="3" t="s">
        <v>160</v>
      </c>
      <c r="E352" s="3">
        <v>2021</v>
      </c>
      <c r="F352" s="3">
        <v>6</v>
      </c>
      <c r="G352" s="3"/>
      <c r="H352" s="4">
        <v>59</v>
      </c>
      <c r="I352" s="4">
        <f>H352*$L$6</f>
        <v>71.39</v>
      </c>
      <c r="J352" s="18" t="s">
        <v>10</v>
      </c>
      <c r="K352" s="20"/>
      <c r="L352" s="18"/>
    </row>
    <row r="353" spans="1:12" ht="30" customHeight="1" x14ac:dyDescent="0.3">
      <c r="A353" s="63" t="s">
        <v>630</v>
      </c>
      <c r="B353" s="3" t="s">
        <v>629</v>
      </c>
      <c r="C353" s="3"/>
      <c r="D353" s="3" t="s">
        <v>160</v>
      </c>
      <c r="E353" s="3">
        <v>2018</v>
      </c>
      <c r="F353" s="3">
        <v>5</v>
      </c>
      <c r="G353" s="3"/>
      <c r="H353" s="4">
        <v>28.5</v>
      </c>
      <c r="I353" s="4">
        <f>H353*$L$6</f>
        <v>34.484999999999999</v>
      </c>
      <c r="J353" s="18"/>
      <c r="K353" s="20" t="s">
        <v>62</v>
      </c>
      <c r="L353" s="18"/>
    </row>
    <row r="354" spans="1:12" ht="30" customHeight="1" x14ac:dyDescent="0.3">
      <c r="A354" s="64" t="s">
        <v>142</v>
      </c>
      <c r="B354" s="47" t="s">
        <v>1343</v>
      </c>
      <c r="C354" s="47"/>
      <c r="D354" s="47" t="s">
        <v>160</v>
      </c>
      <c r="E354" s="46">
        <v>2019</v>
      </c>
      <c r="F354" s="46">
        <v>3</v>
      </c>
      <c r="G354" s="3"/>
      <c r="H354" s="4">
        <v>135</v>
      </c>
      <c r="I354" s="4">
        <f>H354*$L$6</f>
        <v>163.35</v>
      </c>
      <c r="J354" s="18"/>
      <c r="K354" s="20"/>
      <c r="L354" s="18"/>
    </row>
    <row r="355" spans="1:12" ht="30" customHeight="1" x14ac:dyDescent="0.3">
      <c r="A355" s="63" t="s">
        <v>142</v>
      </c>
      <c r="B355" s="3" t="s">
        <v>130</v>
      </c>
      <c r="C355" s="3"/>
      <c r="D355" s="3" t="s">
        <v>160</v>
      </c>
      <c r="E355" s="3">
        <v>2021</v>
      </c>
      <c r="F355" s="3">
        <v>3</v>
      </c>
      <c r="G355" s="3"/>
      <c r="H355" s="4">
        <v>35</v>
      </c>
      <c r="I355" s="4">
        <f>H355*$L$6</f>
        <v>42.35</v>
      </c>
      <c r="J355" s="18"/>
      <c r="K355" s="20"/>
      <c r="L355" s="18"/>
    </row>
    <row r="356" spans="1:12" ht="30" customHeight="1" x14ac:dyDescent="0.3">
      <c r="A356" s="63" t="s">
        <v>142</v>
      </c>
      <c r="B356" s="47" t="s">
        <v>445</v>
      </c>
      <c r="C356" s="3"/>
      <c r="D356" s="3" t="s">
        <v>160</v>
      </c>
      <c r="E356" s="3">
        <v>2005</v>
      </c>
      <c r="F356" s="3">
        <v>1</v>
      </c>
      <c r="G356" s="3"/>
      <c r="H356" s="4">
        <v>85</v>
      </c>
      <c r="I356" s="4">
        <f>H356*$L$6</f>
        <v>102.85</v>
      </c>
      <c r="J356" s="3"/>
      <c r="K356" s="21"/>
      <c r="L356" s="18"/>
    </row>
    <row r="357" spans="1:12" ht="30" customHeight="1" x14ac:dyDescent="0.3">
      <c r="A357" s="63" t="s">
        <v>142</v>
      </c>
      <c r="B357" s="47" t="s">
        <v>445</v>
      </c>
      <c r="C357" s="3"/>
      <c r="D357" s="3" t="s">
        <v>160</v>
      </c>
      <c r="E357" s="3">
        <v>2018</v>
      </c>
      <c r="F357" s="3">
        <v>1</v>
      </c>
      <c r="G357" s="3"/>
      <c r="H357" s="4">
        <v>55</v>
      </c>
      <c r="I357" s="4">
        <f>H357*$L$6</f>
        <v>66.55</v>
      </c>
      <c r="J357" s="18"/>
      <c r="K357" s="20" t="s">
        <v>62</v>
      </c>
      <c r="L357" s="18"/>
    </row>
    <row r="358" spans="1:12" ht="30" customHeight="1" x14ac:dyDescent="0.3">
      <c r="A358" s="63" t="s">
        <v>142</v>
      </c>
      <c r="B358" s="47" t="s">
        <v>445</v>
      </c>
      <c r="C358" s="3"/>
      <c r="D358" s="3" t="s">
        <v>160</v>
      </c>
      <c r="E358" s="3">
        <v>2019</v>
      </c>
      <c r="F358" s="3">
        <v>3</v>
      </c>
      <c r="G358" s="3"/>
      <c r="H358" s="4">
        <v>65</v>
      </c>
      <c r="I358" s="4">
        <f>H358*$L$6</f>
        <v>78.649999999999991</v>
      </c>
      <c r="J358" s="18"/>
      <c r="K358" s="20"/>
      <c r="L358" s="18"/>
    </row>
    <row r="359" spans="1:12" ht="30" customHeight="1" x14ac:dyDescent="0.3">
      <c r="A359" s="63" t="s">
        <v>142</v>
      </c>
      <c r="B359" s="47" t="s">
        <v>445</v>
      </c>
      <c r="C359" s="3"/>
      <c r="D359" s="3" t="s">
        <v>160</v>
      </c>
      <c r="E359" s="3">
        <v>2020</v>
      </c>
      <c r="F359" s="3">
        <v>3</v>
      </c>
      <c r="G359" s="3"/>
      <c r="H359" s="4">
        <v>65</v>
      </c>
      <c r="I359" s="4">
        <f>H359*$L$6</f>
        <v>78.649999999999991</v>
      </c>
      <c r="J359" s="18"/>
      <c r="K359" s="20"/>
      <c r="L359" s="18"/>
    </row>
    <row r="360" spans="1:12" ht="30" customHeight="1" x14ac:dyDescent="0.3">
      <c r="A360" s="63" t="s">
        <v>1533</v>
      </c>
      <c r="B360" s="47" t="s">
        <v>1532</v>
      </c>
      <c r="C360" s="3"/>
      <c r="D360" s="3" t="s">
        <v>160</v>
      </c>
      <c r="E360" s="3">
        <v>2022</v>
      </c>
      <c r="F360" s="3">
        <v>12</v>
      </c>
      <c r="G360" s="3"/>
      <c r="H360" s="4">
        <v>18.18</v>
      </c>
      <c r="I360" s="4">
        <f>H360*$L$6</f>
        <v>21.997799999999998</v>
      </c>
      <c r="J360" s="18" t="s">
        <v>10</v>
      </c>
      <c r="K360" s="20" t="s">
        <v>62</v>
      </c>
      <c r="L360" s="18"/>
    </row>
    <row r="361" spans="1:12" ht="30" customHeight="1" x14ac:dyDescent="0.3">
      <c r="A361" s="63" t="s">
        <v>584</v>
      </c>
      <c r="B361" s="3" t="s">
        <v>197</v>
      </c>
      <c r="C361" s="3"/>
      <c r="D361" s="3" t="s">
        <v>160</v>
      </c>
      <c r="E361" s="3">
        <v>2015</v>
      </c>
      <c r="F361" s="3">
        <v>4</v>
      </c>
      <c r="G361" s="3"/>
      <c r="H361" s="4">
        <v>36</v>
      </c>
      <c r="I361" s="4">
        <f>H361*$L$6</f>
        <v>43.56</v>
      </c>
      <c r="J361" s="18"/>
      <c r="K361" s="20"/>
      <c r="L361" s="18"/>
    </row>
    <row r="362" spans="1:12" ht="30" customHeight="1" x14ac:dyDescent="0.3">
      <c r="A362" s="64" t="s">
        <v>584</v>
      </c>
      <c r="B362" s="47" t="s">
        <v>197</v>
      </c>
      <c r="C362" s="47"/>
      <c r="D362" s="47" t="s">
        <v>160</v>
      </c>
      <c r="E362" s="46">
        <v>2020</v>
      </c>
      <c r="F362" s="46">
        <v>12</v>
      </c>
      <c r="G362" s="3"/>
      <c r="H362" s="4">
        <v>34</v>
      </c>
      <c r="I362" s="4">
        <f>H362*$L$6</f>
        <v>41.14</v>
      </c>
      <c r="J362" s="18"/>
      <c r="K362" s="20"/>
      <c r="L362" s="18"/>
    </row>
    <row r="363" spans="1:12" ht="30" customHeight="1" x14ac:dyDescent="0.3">
      <c r="A363" s="64" t="s">
        <v>1635</v>
      </c>
      <c r="B363" s="47" t="s">
        <v>497</v>
      </c>
      <c r="C363" s="47"/>
      <c r="D363" s="47" t="s">
        <v>160</v>
      </c>
      <c r="E363" s="46">
        <v>2022</v>
      </c>
      <c r="F363" s="46">
        <v>6</v>
      </c>
      <c r="G363" s="3"/>
      <c r="H363" s="4">
        <v>27.27</v>
      </c>
      <c r="I363" s="4">
        <f>H363*$L$6</f>
        <v>32.996699999999997</v>
      </c>
      <c r="J363" s="18" t="s">
        <v>10</v>
      </c>
      <c r="K363" s="20" t="s">
        <v>62</v>
      </c>
      <c r="L363" s="18"/>
    </row>
    <row r="364" spans="1:12" ht="30" customHeight="1" x14ac:dyDescent="0.3">
      <c r="A364" s="63" t="s">
        <v>1054</v>
      </c>
      <c r="B364" s="3" t="s">
        <v>197</v>
      </c>
      <c r="C364" s="3"/>
      <c r="D364" s="3" t="s">
        <v>160</v>
      </c>
      <c r="E364" s="3">
        <v>2019</v>
      </c>
      <c r="F364" s="3">
        <f>11-3</f>
        <v>8</v>
      </c>
      <c r="G364" s="3"/>
      <c r="H364" s="4">
        <v>34</v>
      </c>
      <c r="I364" s="4">
        <f>H364*$L$6</f>
        <v>41.14</v>
      </c>
      <c r="J364" s="18"/>
      <c r="K364" s="20" t="s">
        <v>41</v>
      </c>
      <c r="L364" s="18"/>
    </row>
    <row r="365" spans="1:12" ht="30" customHeight="1" x14ac:dyDescent="0.3">
      <c r="A365" s="63" t="s">
        <v>1054</v>
      </c>
      <c r="B365" s="47" t="s">
        <v>197</v>
      </c>
      <c r="C365" s="47"/>
      <c r="D365" s="47" t="s">
        <v>160</v>
      </c>
      <c r="E365" s="46">
        <v>2020</v>
      </c>
      <c r="F365" s="46">
        <v>12</v>
      </c>
      <c r="G365" s="3"/>
      <c r="H365" s="4">
        <v>34</v>
      </c>
      <c r="I365" s="4">
        <f>H365*$L$6</f>
        <v>41.14</v>
      </c>
      <c r="J365" s="18"/>
      <c r="K365" s="20"/>
      <c r="L365" s="18"/>
    </row>
    <row r="366" spans="1:12" ht="30" customHeight="1" x14ac:dyDescent="0.3">
      <c r="A366" s="63" t="s">
        <v>1054</v>
      </c>
      <c r="B366" s="47" t="s">
        <v>197</v>
      </c>
      <c r="C366" s="47"/>
      <c r="D366" s="47" t="s">
        <v>160</v>
      </c>
      <c r="E366" s="46">
        <v>2021</v>
      </c>
      <c r="F366" s="46">
        <v>12</v>
      </c>
      <c r="G366" s="3"/>
      <c r="H366" s="4">
        <v>34</v>
      </c>
      <c r="I366" s="4">
        <f>H366*$L$6</f>
        <v>41.14</v>
      </c>
      <c r="J366" s="18"/>
      <c r="K366" s="20"/>
      <c r="L366" s="18"/>
    </row>
    <row r="367" spans="1:12" ht="30" customHeight="1" x14ac:dyDescent="0.3">
      <c r="A367" s="63" t="s">
        <v>1054</v>
      </c>
      <c r="B367" s="47" t="s">
        <v>197</v>
      </c>
      <c r="C367" s="47"/>
      <c r="D367" s="47" t="s">
        <v>160</v>
      </c>
      <c r="E367" s="46">
        <v>2022</v>
      </c>
      <c r="F367" s="46">
        <v>12</v>
      </c>
      <c r="G367" s="3"/>
      <c r="H367" s="4">
        <v>36</v>
      </c>
      <c r="I367" s="4">
        <f>H367*$L$6</f>
        <v>43.56</v>
      </c>
      <c r="J367" s="18" t="s">
        <v>10</v>
      </c>
      <c r="K367" s="20"/>
      <c r="L367" s="18"/>
    </row>
    <row r="368" spans="1:12" ht="30" customHeight="1" x14ac:dyDescent="0.3">
      <c r="A368" s="63" t="s">
        <v>599</v>
      </c>
      <c r="B368" s="3" t="s">
        <v>123</v>
      </c>
      <c r="C368" s="3"/>
      <c r="D368" s="3" t="s">
        <v>160</v>
      </c>
      <c r="E368" s="3">
        <v>2014</v>
      </c>
      <c r="F368" s="3">
        <v>6</v>
      </c>
      <c r="G368" s="3"/>
      <c r="H368" s="4">
        <v>28</v>
      </c>
      <c r="I368" s="4">
        <f>H368*$L$6</f>
        <v>33.879999999999995</v>
      </c>
      <c r="J368" s="18"/>
      <c r="K368" s="20"/>
      <c r="L368" s="18"/>
    </row>
    <row r="369" spans="1:12" ht="30" customHeight="1" x14ac:dyDescent="0.3">
      <c r="A369" s="63" t="s">
        <v>135</v>
      </c>
      <c r="B369" s="3" t="s">
        <v>123</v>
      </c>
      <c r="C369" s="3"/>
      <c r="D369" s="3" t="s">
        <v>160</v>
      </c>
      <c r="E369" s="3">
        <v>2003</v>
      </c>
      <c r="F369" s="3">
        <v>3</v>
      </c>
      <c r="G369" s="3"/>
      <c r="H369" s="4">
        <v>35</v>
      </c>
      <c r="I369" s="4">
        <f>H369*$L$6</f>
        <v>42.35</v>
      </c>
      <c r="J369" s="3"/>
      <c r="K369" s="20"/>
      <c r="L369" s="18"/>
    </row>
    <row r="370" spans="1:12" ht="30" customHeight="1" x14ac:dyDescent="0.3">
      <c r="A370" s="63" t="s">
        <v>135</v>
      </c>
      <c r="B370" s="3" t="s">
        <v>123</v>
      </c>
      <c r="C370" s="3"/>
      <c r="D370" s="3" t="s">
        <v>160</v>
      </c>
      <c r="E370" s="3">
        <v>2004</v>
      </c>
      <c r="F370" s="3">
        <v>5</v>
      </c>
      <c r="G370" s="3"/>
      <c r="H370" s="4">
        <v>30</v>
      </c>
      <c r="I370" s="4">
        <f>H370*$L$6</f>
        <v>36.299999999999997</v>
      </c>
      <c r="J370" s="3"/>
      <c r="K370" s="20"/>
      <c r="L370" s="18"/>
    </row>
    <row r="371" spans="1:12" ht="30" customHeight="1" x14ac:dyDescent="0.3">
      <c r="A371" s="64" t="s">
        <v>775</v>
      </c>
      <c r="B371" s="47" t="s">
        <v>197</v>
      </c>
      <c r="C371" s="47"/>
      <c r="D371" s="47" t="s">
        <v>160</v>
      </c>
      <c r="E371" s="46">
        <v>2020</v>
      </c>
      <c r="F371" s="46">
        <v>12</v>
      </c>
      <c r="G371" s="3"/>
      <c r="H371" s="4">
        <v>34</v>
      </c>
      <c r="I371" s="4">
        <f>H371*$L$6</f>
        <v>41.14</v>
      </c>
      <c r="J371" s="18"/>
      <c r="K371" s="20"/>
      <c r="L371" s="18"/>
    </row>
    <row r="372" spans="1:12" ht="30" customHeight="1" x14ac:dyDescent="0.3">
      <c r="A372" s="64" t="s">
        <v>775</v>
      </c>
      <c r="B372" s="47" t="s">
        <v>197</v>
      </c>
      <c r="C372" s="47"/>
      <c r="D372" s="47" t="s">
        <v>160</v>
      </c>
      <c r="E372" s="46">
        <v>2021</v>
      </c>
      <c r="F372" s="46">
        <v>6</v>
      </c>
      <c r="G372" s="3"/>
      <c r="H372" s="4">
        <v>34</v>
      </c>
      <c r="I372" s="4">
        <f>H372*$L$6</f>
        <v>41.14</v>
      </c>
      <c r="J372" s="18"/>
      <c r="K372" s="20"/>
      <c r="L372" s="18"/>
    </row>
    <row r="373" spans="1:12" ht="30" customHeight="1" x14ac:dyDescent="0.3">
      <c r="A373" s="64" t="s">
        <v>1534</v>
      </c>
      <c r="B373" s="47" t="s">
        <v>1532</v>
      </c>
      <c r="C373" s="47"/>
      <c r="D373" s="47" t="s">
        <v>160</v>
      </c>
      <c r="E373" s="46">
        <v>2022</v>
      </c>
      <c r="F373" s="46">
        <v>12</v>
      </c>
      <c r="G373" s="3"/>
      <c r="H373" s="4">
        <v>24.79</v>
      </c>
      <c r="I373" s="4">
        <f>H373*$L$6</f>
        <v>29.995899999999999</v>
      </c>
      <c r="J373" s="18" t="s">
        <v>10</v>
      </c>
      <c r="K373" s="20" t="s">
        <v>62</v>
      </c>
      <c r="L373" s="18"/>
    </row>
    <row r="374" spans="1:12" ht="30" customHeight="1" x14ac:dyDescent="0.3">
      <c r="A374" s="64" t="s">
        <v>777</v>
      </c>
      <c r="B374" s="47" t="s">
        <v>197</v>
      </c>
      <c r="C374" s="47"/>
      <c r="D374" s="47" t="s">
        <v>160</v>
      </c>
      <c r="E374" s="46">
        <v>2020</v>
      </c>
      <c r="F374" s="46">
        <v>12</v>
      </c>
      <c r="G374" s="3"/>
      <c r="H374" s="4">
        <v>35</v>
      </c>
      <c r="I374" s="4">
        <f>H374*$L$6</f>
        <v>42.35</v>
      </c>
      <c r="J374" s="18"/>
      <c r="K374" s="20"/>
      <c r="L374" s="18"/>
    </row>
    <row r="375" spans="1:12" ht="30" customHeight="1" x14ac:dyDescent="0.3">
      <c r="A375" s="64" t="s">
        <v>777</v>
      </c>
      <c r="B375" s="47" t="s">
        <v>197</v>
      </c>
      <c r="C375" s="47"/>
      <c r="D375" s="47" t="s">
        <v>160</v>
      </c>
      <c r="E375" s="46">
        <v>2021</v>
      </c>
      <c r="F375" s="46">
        <v>12</v>
      </c>
      <c r="G375" s="3"/>
      <c r="H375" s="4">
        <v>35</v>
      </c>
      <c r="I375" s="4">
        <f>H375*$L$6</f>
        <v>42.35</v>
      </c>
      <c r="J375" s="18"/>
      <c r="K375" s="20"/>
      <c r="L375" s="18"/>
    </row>
    <row r="376" spans="1:12" ht="30" customHeight="1" x14ac:dyDescent="0.3">
      <c r="A376" s="63" t="s">
        <v>122</v>
      </c>
      <c r="B376" s="3" t="s">
        <v>123</v>
      </c>
      <c r="C376" s="3"/>
      <c r="D376" s="3" t="s">
        <v>160</v>
      </c>
      <c r="E376" s="3">
        <v>2003</v>
      </c>
      <c r="F376" s="3">
        <v>1</v>
      </c>
      <c r="G376" s="3"/>
      <c r="H376" s="4">
        <v>40</v>
      </c>
      <c r="I376" s="4">
        <f>H376*$L$6</f>
        <v>48.4</v>
      </c>
      <c r="J376" s="3"/>
      <c r="K376" s="20"/>
      <c r="L376" s="18"/>
    </row>
    <row r="377" spans="1:12" ht="30" customHeight="1" x14ac:dyDescent="0.3">
      <c r="A377" s="63" t="s">
        <v>122</v>
      </c>
      <c r="B377" s="3" t="s">
        <v>128</v>
      </c>
      <c r="C377" s="3"/>
      <c r="D377" s="3" t="s">
        <v>160</v>
      </c>
      <c r="E377" s="3">
        <v>2000</v>
      </c>
      <c r="F377" s="3">
        <v>4</v>
      </c>
      <c r="G377" s="3"/>
      <c r="H377" s="4">
        <v>35</v>
      </c>
      <c r="I377" s="4">
        <f>H377*$L$6</f>
        <v>42.35</v>
      </c>
      <c r="J377" s="3"/>
      <c r="K377" s="20" t="s">
        <v>41</v>
      </c>
      <c r="L377" s="18"/>
    </row>
    <row r="378" spans="1:12" ht="30" customHeight="1" x14ac:dyDescent="0.3">
      <c r="A378" s="63" t="s">
        <v>337</v>
      </c>
      <c r="B378" s="3" t="s">
        <v>123</v>
      </c>
      <c r="C378" s="3" t="s">
        <v>412</v>
      </c>
      <c r="D378" s="3" t="s">
        <v>160</v>
      </c>
      <c r="E378" s="3">
        <v>2002</v>
      </c>
      <c r="F378" s="3">
        <v>1</v>
      </c>
      <c r="G378" s="3"/>
      <c r="H378" s="4">
        <v>24</v>
      </c>
      <c r="I378" s="4">
        <f>H378*$L$6</f>
        <v>29.04</v>
      </c>
      <c r="J378" s="18"/>
      <c r="K378" s="20"/>
      <c r="L378" s="18"/>
    </row>
    <row r="379" spans="1:12" ht="30" customHeight="1" x14ac:dyDescent="0.3">
      <c r="A379" s="63" t="s">
        <v>1689</v>
      </c>
      <c r="B379" s="3" t="s">
        <v>123</v>
      </c>
      <c r="C379" s="3"/>
      <c r="D379" s="3" t="s">
        <v>160</v>
      </c>
      <c r="E379" s="3">
        <v>1999</v>
      </c>
      <c r="F379" s="3">
        <v>1</v>
      </c>
      <c r="G379" s="3"/>
      <c r="H379" s="4">
        <v>55</v>
      </c>
      <c r="I379" s="4">
        <f>H379*$L$6</f>
        <v>66.55</v>
      </c>
      <c r="J379" s="18"/>
      <c r="K379" s="20"/>
      <c r="L379" s="18"/>
    </row>
    <row r="380" spans="1:12" ht="30" customHeight="1" x14ac:dyDescent="0.3">
      <c r="A380" s="63" t="s">
        <v>536</v>
      </c>
      <c r="B380" s="3" t="s">
        <v>197</v>
      </c>
      <c r="C380" s="3"/>
      <c r="D380" s="3" t="s">
        <v>160</v>
      </c>
      <c r="E380" s="3">
        <v>2019</v>
      </c>
      <c r="F380" s="3">
        <v>9</v>
      </c>
      <c r="G380" s="3"/>
      <c r="H380" s="4">
        <v>34</v>
      </c>
      <c r="I380" s="4">
        <f>H380*$L$6</f>
        <v>41.14</v>
      </c>
      <c r="J380" s="18"/>
      <c r="K380" s="20" t="s">
        <v>41</v>
      </c>
      <c r="L380" s="18"/>
    </row>
    <row r="381" spans="1:12" ht="30" customHeight="1" x14ac:dyDescent="0.3">
      <c r="A381" s="64" t="s">
        <v>536</v>
      </c>
      <c r="B381" s="47" t="s">
        <v>197</v>
      </c>
      <c r="C381" s="47"/>
      <c r="D381" s="47" t="s">
        <v>160</v>
      </c>
      <c r="E381" s="46">
        <v>2020</v>
      </c>
      <c r="F381" s="46">
        <v>5</v>
      </c>
      <c r="G381" s="3"/>
      <c r="H381" s="4">
        <v>34</v>
      </c>
      <c r="I381" s="4">
        <f>H381*$L$6</f>
        <v>41.14</v>
      </c>
      <c r="J381" s="18"/>
      <c r="K381" s="20"/>
      <c r="L381" s="18"/>
    </row>
    <row r="382" spans="1:12" ht="30" customHeight="1" x14ac:dyDescent="0.3">
      <c r="A382" s="64" t="s">
        <v>536</v>
      </c>
      <c r="B382" s="47" t="s">
        <v>197</v>
      </c>
      <c r="C382" s="47"/>
      <c r="D382" s="47" t="s">
        <v>160</v>
      </c>
      <c r="E382" s="46">
        <v>2021</v>
      </c>
      <c r="F382" s="46">
        <v>11</v>
      </c>
      <c r="G382" s="3"/>
      <c r="H382" s="4">
        <v>34</v>
      </c>
      <c r="I382" s="4">
        <f>H382*$L$6</f>
        <v>41.14</v>
      </c>
      <c r="J382" s="18"/>
      <c r="K382" s="20"/>
      <c r="L382" s="18"/>
    </row>
    <row r="383" spans="1:12" ht="30" customHeight="1" x14ac:dyDescent="0.3">
      <c r="A383" s="64" t="s">
        <v>536</v>
      </c>
      <c r="B383" s="47" t="s">
        <v>197</v>
      </c>
      <c r="C383" s="47"/>
      <c r="D383" s="47" t="s">
        <v>160</v>
      </c>
      <c r="E383" s="46">
        <v>2022</v>
      </c>
      <c r="F383" s="46">
        <v>12</v>
      </c>
      <c r="G383" s="3"/>
      <c r="H383" s="4">
        <v>36</v>
      </c>
      <c r="I383" s="4">
        <f>H383*$L$6</f>
        <v>43.56</v>
      </c>
      <c r="J383" s="18" t="s">
        <v>10</v>
      </c>
      <c r="K383" s="20"/>
      <c r="L383" s="18"/>
    </row>
    <row r="384" spans="1:12" ht="30" customHeight="1" x14ac:dyDescent="0.3">
      <c r="A384" s="63" t="s">
        <v>1535</v>
      </c>
      <c r="B384" s="47" t="s">
        <v>1532</v>
      </c>
      <c r="C384" s="3" t="s">
        <v>412</v>
      </c>
      <c r="D384" s="3" t="s">
        <v>160</v>
      </c>
      <c r="E384" s="3">
        <v>2022</v>
      </c>
      <c r="F384" s="3">
        <v>12</v>
      </c>
      <c r="G384" s="3"/>
      <c r="H384" s="4">
        <v>19.420000000000002</v>
      </c>
      <c r="I384" s="4">
        <f>H384*$L$6</f>
        <v>23.498200000000001</v>
      </c>
      <c r="J384" s="18" t="s">
        <v>10</v>
      </c>
      <c r="K384" s="20" t="s">
        <v>62</v>
      </c>
      <c r="L384" s="18"/>
    </row>
    <row r="385" spans="1:12" ht="30" customHeight="1" x14ac:dyDescent="0.3">
      <c r="A385" s="19" t="s">
        <v>1634</v>
      </c>
      <c r="B385" s="3" t="s">
        <v>197</v>
      </c>
      <c r="C385" s="3"/>
      <c r="D385" s="3" t="s">
        <v>160</v>
      </c>
      <c r="E385" s="3">
        <v>1999</v>
      </c>
      <c r="F385" s="3">
        <v>1</v>
      </c>
      <c r="G385" s="3"/>
      <c r="H385" s="4">
        <v>45</v>
      </c>
      <c r="I385" s="4">
        <f>H385*$L$6</f>
        <v>54.449999999999996</v>
      </c>
      <c r="J385" s="3"/>
      <c r="K385" s="20"/>
      <c r="L385" s="18"/>
    </row>
    <row r="386" spans="1:12" ht="30" customHeight="1" x14ac:dyDescent="0.3">
      <c r="A386" s="63" t="s">
        <v>1745</v>
      </c>
      <c r="B386" s="3" t="s">
        <v>1746</v>
      </c>
      <c r="C386" s="3"/>
      <c r="D386" s="3" t="s">
        <v>160</v>
      </c>
      <c r="E386" s="3">
        <v>2020</v>
      </c>
      <c r="F386" s="3">
        <v>3</v>
      </c>
      <c r="G386" s="3"/>
      <c r="H386" s="4">
        <v>35</v>
      </c>
      <c r="I386" s="4">
        <f>H386*$L$6</f>
        <v>42.35</v>
      </c>
      <c r="J386" s="18"/>
      <c r="K386" s="20"/>
      <c r="L386" s="18"/>
    </row>
    <row r="387" spans="1:12" ht="30" customHeight="1" x14ac:dyDescent="0.3">
      <c r="A387" s="64" t="s">
        <v>1477</v>
      </c>
      <c r="B387" s="47" t="s">
        <v>277</v>
      </c>
      <c r="C387" s="47"/>
      <c r="D387" s="3" t="s">
        <v>160</v>
      </c>
      <c r="E387" s="46">
        <v>1985</v>
      </c>
      <c r="F387" s="46">
        <v>1</v>
      </c>
      <c r="G387" s="3"/>
      <c r="H387" s="4">
        <v>20</v>
      </c>
      <c r="I387" s="4">
        <f>H387*$L$6</f>
        <v>24.2</v>
      </c>
      <c r="J387" s="18" t="s">
        <v>10</v>
      </c>
      <c r="K387" s="20"/>
      <c r="L387" s="18"/>
    </row>
    <row r="388" spans="1:12" ht="30" customHeight="1" x14ac:dyDescent="0.3">
      <c r="A388" s="27" t="s">
        <v>1728</v>
      </c>
      <c r="B388" s="47" t="s">
        <v>1729</v>
      </c>
      <c r="C388" s="47" t="s">
        <v>412</v>
      </c>
      <c r="D388" s="47" t="s">
        <v>160</v>
      </c>
      <c r="E388" s="46">
        <v>2020</v>
      </c>
      <c r="F388" s="46">
        <v>3</v>
      </c>
      <c r="G388" s="3"/>
      <c r="H388" s="4">
        <v>35</v>
      </c>
      <c r="I388" s="4">
        <f>H388*$L$6</f>
        <v>42.35</v>
      </c>
      <c r="J388" s="18"/>
      <c r="K388" s="20"/>
      <c r="L388" s="18"/>
    </row>
    <row r="389" spans="1:12" ht="30" customHeight="1" x14ac:dyDescent="0.3">
      <c r="A389" s="63" t="s">
        <v>487</v>
      </c>
      <c r="B389" s="3" t="s">
        <v>485</v>
      </c>
      <c r="C389" s="3" t="s">
        <v>412</v>
      </c>
      <c r="D389" s="3" t="s">
        <v>160</v>
      </c>
      <c r="E389" s="3">
        <v>2018</v>
      </c>
      <c r="F389" s="3">
        <v>1</v>
      </c>
      <c r="G389" s="3"/>
      <c r="H389" s="4">
        <v>47</v>
      </c>
      <c r="I389" s="4">
        <f>H389*$L$6</f>
        <v>56.87</v>
      </c>
      <c r="J389" s="18"/>
      <c r="K389" s="20"/>
      <c r="L389" s="18"/>
    </row>
    <row r="390" spans="1:12" ht="30" customHeight="1" x14ac:dyDescent="0.3">
      <c r="A390" s="63" t="s">
        <v>487</v>
      </c>
      <c r="B390" s="3" t="s">
        <v>485</v>
      </c>
      <c r="C390" s="3" t="s">
        <v>412</v>
      </c>
      <c r="D390" s="3" t="s">
        <v>160</v>
      </c>
      <c r="E390" s="3">
        <v>2020</v>
      </c>
      <c r="F390" s="3">
        <v>3</v>
      </c>
      <c r="G390" s="3"/>
      <c r="H390" s="4">
        <v>47</v>
      </c>
      <c r="I390" s="4">
        <f>H390*$L$6</f>
        <v>56.87</v>
      </c>
      <c r="J390" s="18"/>
      <c r="K390" s="20"/>
      <c r="L390" s="18"/>
    </row>
    <row r="391" spans="1:12" ht="30" customHeight="1" x14ac:dyDescent="0.3">
      <c r="A391" s="63" t="s">
        <v>487</v>
      </c>
      <c r="B391" s="3" t="s">
        <v>485</v>
      </c>
      <c r="C391" s="3" t="s">
        <v>412</v>
      </c>
      <c r="D391" s="3" t="s">
        <v>160</v>
      </c>
      <c r="E391" s="3">
        <v>2021</v>
      </c>
      <c r="F391" s="3">
        <v>2</v>
      </c>
      <c r="G391" s="3"/>
      <c r="H391" s="4">
        <v>47</v>
      </c>
      <c r="I391" s="4">
        <f>H391*$L$6</f>
        <v>56.87</v>
      </c>
      <c r="J391" s="18"/>
      <c r="K391" s="20"/>
      <c r="L391" s="18"/>
    </row>
    <row r="392" spans="1:12" ht="30" customHeight="1" x14ac:dyDescent="0.3">
      <c r="A392" s="63" t="s">
        <v>487</v>
      </c>
      <c r="B392" s="3" t="s">
        <v>485</v>
      </c>
      <c r="C392" s="3" t="s">
        <v>412</v>
      </c>
      <c r="D392" s="3" t="s">
        <v>160</v>
      </c>
      <c r="E392" s="3">
        <v>2022</v>
      </c>
      <c r="F392" s="3">
        <v>6</v>
      </c>
      <c r="G392" s="3"/>
      <c r="H392" s="4">
        <v>47</v>
      </c>
      <c r="I392" s="4">
        <f>H392*$L$6</f>
        <v>56.87</v>
      </c>
      <c r="J392" s="18"/>
      <c r="K392" s="20"/>
      <c r="L392" s="18"/>
    </row>
    <row r="393" spans="1:12" ht="30" customHeight="1" x14ac:dyDescent="0.3">
      <c r="A393" s="63" t="s">
        <v>905</v>
      </c>
      <c r="B393" s="3" t="s">
        <v>478</v>
      </c>
      <c r="C393" s="3" t="s">
        <v>412</v>
      </c>
      <c r="D393" s="3" t="s">
        <v>160</v>
      </c>
      <c r="E393" s="3">
        <v>2020</v>
      </c>
      <c r="F393" s="3">
        <v>6</v>
      </c>
      <c r="G393" s="3"/>
      <c r="H393" s="4">
        <v>24.79</v>
      </c>
      <c r="I393" s="4">
        <f>H393*$L$6</f>
        <v>29.995899999999999</v>
      </c>
      <c r="J393" s="18"/>
      <c r="K393" s="20"/>
      <c r="L393" s="18"/>
    </row>
    <row r="394" spans="1:12" ht="30" customHeight="1" x14ac:dyDescent="0.3">
      <c r="A394" s="64" t="s">
        <v>486</v>
      </c>
      <c r="B394" s="47" t="s">
        <v>94</v>
      </c>
      <c r="C394" s="47" t="s">
        <v>412</v>
      </c>
      <c r="D394" s="47" t="s">
        <v>160</v>
      </c>
      <c r="E394" s="46">
        <v>2020</v>
      </c>
      <c r="F394" s="46">
        <v>12</v>
      </c>
      <c r="G394" s="3"/>
      <c r="H394" s="4">
        <v>17.36</v>
      </c>
      <c r="I394" s="4">
        <f>H394*$L$6</f>
        <v>21.005599999999998</v>
      </c>
      <c r="J394" s="18" t="s">
        <v>10</v>
      </c>
      <c r="K394" s="61"/>
      <c r="L394" s="18"/>
    </row>
    <row r="395" spans="1:12" ht="30" customHeight="1" x14ac:dyDescent="0.3">
      <c r="A395" s="63" t="s">
        <v>486</v>
      </c>
      <c r="B395" s="3" t="s">
        <v>485</v>
      </c>
      <c r="C395" s="3" t="s">
        <v>412</v>
      </c>
      <c r="D395" s="3" t="s">
        <v>160</v>
      </c>
      <c r="E395" s="3">
        <v>2019</v>
      </c>
      <c r="F395" s="3">
        <v>6</v>
      </c>
      <c r="G395" s="3"/>
      <c r="H395" s="4">
        <v>47</v>
      </c>
      <c r="I395" s="4">
        <f>H395*$L$6</f>
        <v>56.87</v>
      </c>
      <c r="J395" s="18"/>
      <c r="K395" s="20"/>
      <c r="L395" s="18"/>
    </row>
    <row r="396" spans="1:12" ht="30" customHeight="1" x14ac:dyDescent="0.3">
      <c r="A396" s="63" t="s">
        <v>486</v>
      </c>
      <c r="B396" s="3" t="s">
        <v>485</v>
      </c>
      <c r="C396" s="3" t="s">
        <v>412</v>
      </c>
      <c r="D396" s="3" t="s">
        <v>160</v>
      </c>
      <c r="E396" s="3">
        <v>2020</v>
      </c>
      <c r="F396" s="3">
        <v>2</v>
      </c>
      <c r="G396" s="3"/>
      <c r="H396" s="4">
        <v>47</v>
      </c>
      <c r="I396" s="4">
        <f>H396*$L$6</f>
        <v>56.87</v>
      </c>
      <c r="J396" s="18"/>
      <c r="K396" s="20"/>
      <c r="L396" s="18"/>
    </row>
    <row r="397" spans="1:12" ht="30" customHeight="1" x14ac:dyDescent="0.3">
      <c r="A397" s="63" t="s">
        <v>486</v>
      </c>
      <c r="B397" s="3" t="s">
        <v>485</v>
      </c>
      <c r="C397" s="3" t="s">
        <v>412</v>
      </c>
      <c r="D397" s="3" t="s">
        <v>160</v>
      </c>
      <c r="E397" s="3">
        <v>2021</v>
      </c>
      <c r="F397" s="3">
        <v>12</v>
      </c>
      <c r="G397" s="3"/>
      <c r="H397" s="4">
        <v>47</v>
      </c>
      <c r="I397" s="4">
        <f>H397*$L$6</f>
        <v>56.87</v>
      </c>
      <c r="J397" s="18"/>
      <c r="K397" s="20"/>
      <c r="L397" s="18"/>
    </row>
    <row r="398" spans="1:12" ht="30" customHeight="1" x14ac:dyDescent="0.3">
      <c r="A398" s="63" t="s">
        <v>486</v>
      </c>
      <c r="B398" s="3" t="s">
        <v>485</v>
      </c>
      <c r="C398" s="3" t="s">
        <v>412</v>
      </c>
      <c r="D398" s="3" t="s">
        <v>160</v>
      </c>
      <c r="E398" s="3">
        <v>2022</v>
      </c>
      <c r="F398" s="3">
        <v>6</v>
      </c>
      <c r="G398" s="3"/>
      <c r="H398" s="4">
        <v>47</v>
      </c>
      <c r="I398" s="4">
        <f>H398*$L$6</f>
        <v>56.87</v>
      </c>
      <c r="J398" s="18"/>
      <c r="K398" s="20"/>
      <c r="L398" s="18"/>
    </row>
    <row r="399" spans="1:12" ht="30" customHeight="1" x14ac:dyDescent="0.3">
      <c r="A399" s="63" t="s">
        <v>577</v>
      </c>
      <c r="B399" s="3" t="s">
        <v>572</v>
      </c>
      <c r="C399" s="3" t="s">
        <v>412</v>
      </c>
      <c r="D399" s="3" t="s">
        <v>160</v>
      </c>
      <c r="E399" s="3">
        <v>2016</v>
      </c>
      <c r="F399" s="3">
        <v>12</v>
      </c>
      <c r="G399" s="3"/>
      <c r="H399" s="4">
        <v>13.22</v>
      </c>
      <c r="I399" s="4">
        <f>H399*$L$6</f>
        <v>15.9962</v>
      </c>
      <c r="J399" s="18"/>
      <c r="K399" s="20" t="s">
        <v>41</v>
      </c>
      <c r="L399" s="18"/>
    </row>
    <row r="400" spans="1:12" ht="30" customHeight="1" x14ac:dyDescent="0.3">
      <c r="A400" s="64" t="s">
        <v>1730</v>
      </c>
      <c r="B400" s="47" t="s">
        <v>1729</v>
      </c>
      <c r="C400" s="47" t="s">
        <v>412</v>
      </c>
      <c r="D400" s="3" t="s">
        <v>160</v>
      </c>
      <c r="E400" s="46">
        <v>2020</v>
      </c>
      <c r="F400" s="46">
        <v>3</v>
      </c>
      <c r="G400" s="3"/>
      <c r="H400" s="4">
        <v>39</v>
      </c>
      <c r="I400" s="4">
        <f>H400*$L$6</f>
        <v>47.19</v>
      </c>
      <c r="J400" s="18"/>
      <c r="K400" s="20"/>
      <c r="L400" s="18"/>
    </row>
    <row r="401" spans="1:12" ht="30" customHeight="1" x14ac:dyDescent="0.3">
      <c r="A401" s="64" t="s">
        <v>1055</v>
      </c>
      <c r="B401" s="47" t="s">
        <v>94</v>
      </c>
      <c r="C401" s="47"/>
      <c r="D401" s="47" t="s">
        <v>160</v>
      </c>
      <c r="E401" s="46">
        <v>2020</v>
      </c>
      <c r="F401" s="46">
        <v>1</v>
      </c>
      <c r="G401" s="3"/>
      <c r="H401" s="4">
        <v>16.53</v>
      </c>
      <c r="I401" s="4">
        <f>H401*$L$6</f>
        <v>20.001300000000001</v>
      </c>
      <c r="J401" s="18"/>
      <c r="K401" s="61"/>
      <c r="L401" s="18"/>
    </row>
    <row r="402" spans="1:12" ht="30" customHeight="1" x14ac:dyDescent="0.3">
      <c r="A402" s="63" t="s">
        <v>980</v>
      </c>
      <c r="B402" s="3" t="s">
        <v>979</v>
      </c>
      <c r="C402" s="3"/>
      <c r="D402" s="3" t="s">
        <v>160</v>
      </c>
      <c r="E402" s="3">
        <v>2020</v>
      </c>
      <c r="F402" s="3">
        <v>6</v>
      </c>
      <c r="G402" s="3"/>
      <c r="H402" s="4">
        <v>27</v>
      </c>
      <c r="I402" s="4">
        <f>H402*$L$6</f>
        <v>32.67</v>
      </c>
      <c r="J402" s="18"/>
      <c r="K402" s="20"/>
      <c r="L402" s="18"/>
    </row>
    <row r="403" spans="1:12" ht="30" customHeight="1" x14ac:dyDescent="0.3">
      <c r="A403" s="63" t="s">
        <v>566</v>
      </c>
      <c r="B403" s="3" t="s">
        <v>545</v>
      </c>
      <c r="C403" s="3"/>
      <c r="D403" s="3" t="s">
        <v>160</v>
      </c>
      <c r="E403" s="3">
        <v>2021</v>
      </c>
      <c r="F403" s="3">
        <v>6</v>
      </c>
      <c r="G403" s="3"/>
      <c r="H403" s="4">
        <v>26</v>
      </c>
      <c r="I403" s="4">
        <f>H403*$L$6</f>
        <v>31.46</v>
      </c>
      <c r="J403" s="18"/>
      <c r="K403" s="20" t="s">
        <v>41</v>
      </c>
      <c r="L403" s="18"/>
    </row>
    <row r="404" spans="1:12" ht="30" customHeight="1" x14ac:dyDescent="0.3">
      <c r="A404" s="63" t="s">
        <v>177</v>
      </c>
      <c r="B404" s="3" t="s">
        <v>169</v>
      </c>
      <c r="C404" s="3" t="s">
        <v>412</v>
      </c>
      <c r="D404" s="3" t="s">
        <v>160</v>
      </c>
      <c r="E404" s="3">
        <v>2021</v>
      </c>
      <c r="F404" s="3">
        <v>12</v>
      </c>
      <c r="G404" s="3"/>
      <c r="H404" s="4">
        <v>21.49</v>
      </c>
      <c r="I404" s="4">
        <f>H404*$L$6</f>
        <v>26.002899999999997</v>
      </c>
      <c r="J404" s="3"/>
      <c r="K404" s="20" t="s">
        <v>41</v>
      </c>
      <c r="L404" s="18"/>
    </row>
    <row r="405" spans="1:12" ht="30" customHeight="1" x14ac:dyDescent="0.3">
      <c r="A405" s="63" t="s">
        <v>1111</v>
      </c>
      <c r="B405" s="3" t="s">
        <v>169</v>
      </c>
      <c r="C405" s="3"/>
      <c r="D405" s="3" t="s">
        <v>160</v>
      </c>
      <c r="E405" s="3">
        <v>2022</v>
      </c>
      <c r="F405" s="3">
        <v>12</v>
      </c>
      <c r="G405" s="3"/>
      <c r="H405" s="4">
        <v>18.18</v>
      </c>
      <c r="I405" s="4">
        <f>H405*$L$6</f>
        <v>21.997799999999998</v>
      </c>
      <c r="J405" s="3" t="s">
        <v>10</v>
      </c>
      <c r="K405" s="20" t="s">
        <v>41</v>
      </c>
      <c r="L405" s="18"/>
    </row>
    <row r="406" spans="1:12" ht="30" customHeight="1" x14ac:dyDescent="0.3">
      <c r="A406" s="63" t="s">
        <v>449</v>
      </c>
      <c r="B406" s="3" t="s">
        <v>130</v>
      </c>
      <c r="C406" s="3"/>
      <c r="D406" s="3" t="s">
        <v>160</v>
      </c>
      <c r="E406" s="3">
        <v>2015</v>
      </c>
      <c r="F406" s="3">
        <v>1</v>
      </c>
      <c r="G406" s="3"/>
      <c r="H406" s="4">
        <v>165</v>
      </c>
      <c r="I406" s="4">
        <f>H406*$L$6</f>
        <v>199.65</v>
      </c>
      <c r="J406" s="3"/>
      <c r="K406" s="20"/>
      <c r="L406" s="18"/>
    </row>
    <row r="407" spans="1:12" ht="30" customHeight="1" x14ac:dyDescent="0.3">
      <c r="A407" s="63" t="s">
        <v>449</v>
      </c>
      <c r="B407" s="3" t="s">
        <v>130</v>
      </c>
      <c r="C407" s="3"/>
      <c r="D407" s="3" t="s">
        <v>160</v>
      </c>
      <c r="E407" s="3">
        <v>2016</v>
      </c>
      <c r="F407" s="3">
        <v>3</v>
      </c>
      <c r="G407" s="3"/>
      <c r="H407" s="4">
        <v>175</v>
      </c>
      <c r="I407" s="4">
        <f>H407*$L$6</f>
        <v>211.75</v>
      </c>
      <c r="J407" s="3"/>
      <c r="K407" s="20"/>
      <c r="L407" s="18"/>
    </row>
    <row r="408" spans="1:12" ht="30" customHeight="1" x14ac:dyDescent="0.3">
      <c r="A408" s="63" t="s">
        <v>449</v>
      </c>
      <c r="B408" s="3" t="s">
        <v>130</v>
      </c>
      <c r="C408" s="3"/>
      <c r="D408" s="3" t="s">
        <v>160</v>
      </c>
      <c r="E408" s="3">
        <v>2018</v>
      </c>
      <c r="F408" s="3">
        <v>6</v>
      </c>
      <c r="G408" s="3"/>
      <c r="H408" s="4">
        <v>145</v>
      </c>
      <c r="I408" s="4">
        <f>H408*$L$6</f>
        <v>175.45</v>
      </c>
      <c r="J408" s="18"/>
      <c r="K408" s="20"/>
      <c r="L408" s="18"/>
    </row>
    <row r="409" spans="1:12" ht="30" customHeight="1" x14ac:dyDescent="0.3">
      <c r="A409" s="64" t="s">
        <v>449</v>
      </c>
      <c r="B409" s="47" t="s">
        <v>1337</v>
      </c>
      <c r="C409" s="47"/>
      <c r="D409" s="47" t="s">
        <v>160</v>
      </c>
      <c r="E409" s="46">
        <v>2011</v>
      </c>
      <c r="F409" s="46">
        <v>6</v>
      </c>
      <c r="G409" s="3"/>
      <c r="H409" s="4">
        <v>165</v>
      </c>
      <c r="I409" s="4">
        <f>H409*$L$6</f>
        <v>199.65</v>
      </c>
      <c r="J409" s="18" t="s">
        <v>10</v>
      </c>
      <c r="K409" s="20"/>
      <c r="L409" s="18"/>
    </row>
    <row r="410" spans="1:12" ht="30" customHeight="1" x14ac:dyDescent="0.3">
      <c r="A410" s="63" t="s">
        <v>449</v>
      </c>
      <c r="B410" s="3" t="s">
        <v>80</v>
      </c>
      <c r="C410" s="3"/>
      <c r="D410" s="3" t="s">
        <v>160</v>
      </c>
      <c r="E410" s="3">
        <v>2005</v>
      </c>
      <c r="F410" s="3">
        <v>1</v>
      </c>
      <c r="G410" s="3"/>
      <c r="H410" s="4">
        <v>375</v>
      </c>
      <c r="I410" s="4">
        <f>H410*$L$6</f>
        <v>453.75</v>
      </c>
      <c r="J410" s="18"/>
      <c r="K410" s="20"/>
      <c r="L410" s="18"/>
    </row>
    <row r="411" spans="1:12" ht="30" customHeight="1" x14ac:dyDescent="0.3">
      <c r="A411" s="64" t="s">
        <v>822</v>
      </c>
      <c r="B411" s="46" t="s">
        <v>820</v>
      </c>
      <c r="C411" s="47"/>
      <c r="D411" s="47" t="s">
        <v>160</v>
      </c>
      <c r="E411" s="46">
        <v>2020</v>
      </c>
      <c r="F411" s="46">
        <v>1</v>
      </c>
      <c r="G411" s="3"/>
      <c r="H411" s="4">
        <v>40</v>
      </c>
      <c r="I411" s="4">
        <f>H411*$L$6</f>
        <v>48.4</v>
      </c>
      <c r="J411" s="18"/>
      <c r="K411" s="20"/>
      <c r="L411" s="18"/>
    </row>
    <row r="412" spans="1:12" ht="30" customHeight="1" x14ac:dyDescent="0.3">
      <c r="A412" s="63" t="s">
        <v>1075</v>
      </c>
      <c r="B412" s="3" t="s">
        <v>156</v>
      </c>
      <c r="C412" s="3"/>
      <c r="D412" s="3" t="s">
        <v>160</v>
      </c>
      <c r="E412" s="3">
        <v>2012</v>
      </c>
      <c r="F412" s="3">
        <v>3</v>
      </c>
      <c r="G412" s="3"/>
      <c r="H412" s="4">
        <v>9.5</v>
      </c>
      <c r="I412" s="4">
        <f>H412*$L$6</f>
        <v>11.494999999999999</v>
      </c>
      <c r="J412" s="3"/>
      <c r="K412" s="20" t="s">
        <v>41</v>
      </c>
      <c r="L412" s="18"/>
    </row>
    <row r="413" spans="1:12" ht="30" customHeight="1" x14ac:dyDescent="0.3">
      <c r="A413" s="63" t="s">
        <v>1075</v>
      </c>
      <c r="B413" s="3" t="s">
        <v>156</v>
      </c>
      <c r="C413" s="3"/>
      <c r="D413" s="3" t="s">
        <v>160</v>
      </c>
      <c r="E413" s="3">
        <v>2014</v>
      </c>
      <c r="F413" s="3">
        <v>24</v>
      </c>
      <c r="G413" s="3"/>
      <c r="H413" s="4">
        <v>11.98</v>
      </c>
      <c r="I413" s="4">
        <f>H413*$L$6</f>
        <v>14.495800000000001</v>
      </c>
      <c r="J413" s="3"/>
      <c r="K413" s="20" t="s">
        <v>41</v>
      </c>
      <c r="L413" s="18"/>
    </row>
    <row r="414" spans="1:12" ht="30" customHeight="1" x14ac:dyDescent="0.3">
      <c r="A414" s="63" t="s">
        <v>1075</v>
      </c>
      <c r="B414" s="3" t="s">
        <v>156</v>
      </c>
      <c r="C414" s="3"/>
      <c r="D414" s="3" t="s">
        <v>160</v>
      </c>
      <c r="E414" s="3">
        <v>2022</v>
      </c>
      <c r="F414" s="3">
        <v>12</v>
      </c>
      <c r="G414" s="3"/>
      <c r="H414" s="4">
        <v>14.05</v>
      </c>
      <c r="I414" s="4">
        <f>H414*$L$6</f>
        <v>17.000499999999999</v>
      </c>
      <c r="J414" s="3" t="s">
        <v>10</v>
      </c>
      <c r="K414" s="20" t="s">
        <v>41</v>
      </c>
      <c r="L414" s="18"/>
    </row>
    <row r="415" spans="1:12" ht="30" customHeight="1" x14ac:dyDescent="0.3">
      <c r="A415" s="63" t="s">
        <v>1014</v>
      </c>
      <c r="B415" s="3" t="s">
        <v>1017</v>
      </c>
      <c r="C415" s="3" t="s">
        <v>412</v>
      </c>
      <c r="D415" s="3" t="s">
        <v>160</v>
      </c>
      <c r="E415" s="3">
        <v>2020</v>
      </c>
      <c r="F415" s="3">
        <v>6</v>
      </c>
      <c r="G415" s="3"/>
      <c r="H415" s="4">
        <v>14.05</v>
      </c>
      <c r="I415" s="4">
        <f>H415*$L$6</f>
        <v>17.000499999999999</v>
      </c>
      <c r="J415" s="18"/>
      <c r="K415" s="20"/>
      <c r="L415" s="18"/>
    </row>
    <row r="416" spans="1:12" ht="30" customHeight="1" x14ac:dyDescent="0.3">
      <c r="A416" s="64" t="s">
        <v>413</v>
      </c>
      <c r="B416" s="47" t="s">
        <v>156</v>
      </c>
      <c r="C416" s="47" t="s">
        <v>431</v>
      </c>
      <c r="D416" s="47" t="s">
        <v>160</v>
      </c>
      <c r="E416" s="46">
        <v>2022</v>
      </c>
      <c r="F416" s="46">
        <v>12</v>
      </c>
      <c r="G416" s="3"/>
      <c r="H416" s="4">
        <v>18.18</v>
      </c>
      <c r="I416" s="4">
        <f>H416*$L$6</f>
        <v>21.997799999999998</v>
      </c>
      <c r="J416" s="18" t="s">
        <v>10</v>
      </c>
      <c r="K416" s="20" t="s">
        <v>41</v>
      </c>
      <c r="L416" s="18"/>
    </row>
    <row r="417" spans="1:12" ht="30" customHeight="1" x14ac:dyDescent="0.3">
      <c r="A417" s="64" t="s">
        <v>696</v>
      </c>
      <c r="B417" s="47" t="s">
        <v>156</v>
      </c>
      <c r="C417" s="47" t="s">
        <v>431</v>
      </c>
      <c r="D417" s="47" t="s">
        <v>160</v>
      </c>
      <c r="E417" s="46">
        <v>2022</v>
      </c>
      <c r="F417" s="46">
        <v>12</v>
      </c>
      <c r="G417" s="3"/>
      <c r="H417" s="4">
        <v>14.05</v>
      </c>
      <c r="I417" s="4">
        <f>H417*$L$6</f>
        <v>17.000499999999999</v>
      </c>
      <c r="J417" s="18" t="s">
        <v>10</v>
      </c>
      <c r="K417" s="20" t="s">
        <v>41</v>
      </c>
      <c r="L417" s="18"/>
    </row>
    <row r="418" spans="1:12" ht="30" customHeight="1" x14ac:dyDescent="0.3">
      <c r="A418" s="64" t="s">
        <v>821</v>
      </c>
      <c r="B418" s="46" t="s">
        <v>820</v>
      </c>
      <c r="C418" s="47" t="s">
        <v>412</v>
      </c>
      <c r="D418" s="47" t="s">
        <v>160</v>
      </c>
      <c r="E418" s="46">
        <v>2019</v>
      </c>
      <c r="F418" s="46">
        <v>1</v>
      </c>
      <c r="G418" s="3"/>
      <c r="H418" s="4">
        <v>21</v>
      </c>
      <c r="I418" s="4">
        <f>H418*$L$6</f>
        <v>25.41</v>
      </c>
      <c r="J418" s="18"/>
      <c r="K418" s="20"/>
      <c r="L418" s="18"/>
    </row>
    <row r="419" spans="1:12" ht="30" customHeight="1" x14ac:dyDescent="0.3">
      <c r="A419" s="63" t="s">
        <v>456</v>
      </c>
      <c r="B419" s="3" t="s">
        <v>454</v>
      </c>
      <c r="C419" s="3"/>
      <c r="D419" s="3" t="s">
        <v>160</v>
      </c>
      <c r="E419" s="3">
        <v>2018</v>
      </c>
      <c r="F419" s="3">
        <v>12</v>
      </c>
      <c r="G419" s="3"/>
      <c r="H419" s="4">
        <v>28.1</v>
      </c>
      <c r="I419" s="4">
        <f>H419*$L$6</f>
        <v>34.000999999999998</v>
      </c>
      <c r="J419" s="18"/>
      <c r="K419" s="20" t="s">
        <v>41</v>
      </c>
      <c r="L419" s="18"/>
    </row>
    <row r="420" spans="1:12" ht="30" customHeight="1" x14ac:dyDescent="0.3">
      <c r="A420" s="63" t="s">
        <v>456</v>
      </c>
      <c r="B420" s="3" t="s">
        <v>454</v>
      </c>
      <c r="C420" s="3"/>
      <c r="D420" s="3" t="s">
        <v>160</v>
      </c>
      <c r="E420" s="3">
        <v>2020</v>
      </c>
      <c r="F420" s="3">
        <v>6</v>
      </c>
      <c r="G420" s="3"/>
      <c r="H420" s="4">
        <v>31.82</v>
      </c>
      <c r="I420" s="4">
        <f>H420*$L$6</f>
        <v>38.502200000000002</v>
      </c>
      <c r="J420" s="18"/>
      <c r="K420" s="20" t="s">
        <v>41</v>
      </c>
      <c r="L420" s="18"/>
    </row>
    <row r="421" spans="1:12" ht="30" customHeight="1" x14ac:dyDescent="0.3">
      <c r="A421" s="63" t="s">
        <v>492</v>
      </c>
      <c r="B421" s="3" t="s">
        <v>454</v>
      </c>
      <c r="C421" s="3"/>
      <c r="D421" s="3" t="s">
        <v>160</v>
      </c>
      <c r="E421" s="3">
        <v>2018</v>
      </c>
      <c r="F421" s="3">
        <v>12</v>
      </c>
      <c r="G421" s="3"/>
      <c r="H421" s="4">
        <v>28.1</v>
      </c>
      <c r="I421" s="4">
        <f>H421*$L$6</f>
        <v>34.000999999999998</v>
      </c>
      <c r="J421" s="18"/>
      <c r="K421" s="20" t="s">
        <v>41</v>
      </c>
      <c r="L421" s="18"/>
    </row>
    <row r="422" spans="1:12" ht="30" customHeight="1" x14ac:dyDescent="0.3">
      <c r="A422" s="63" t="s">
        <v>492</v>
      </c>
      <c r="B422" s="3" t="s">
        <v>454</v>
      </c>
      <c r="C422" s="3"/>
      <c r="D422" s="3" t="s">
        <v>160</v>
      </c>
      <c r="E422" s="3">
        <v>2020</v>
      </c>
      <c r="F422" s="3">
        <v>6</v>
      </c>
      <c r="G422" s="3"/>
      <c r="H422" s="4">
        <v>31.82</v>
      </c>
      <c r="I422" s="4">
        <f>H422*$L$6</f>
        <v>38.502200000000002</v>
      </c>
      <c r="J422" s="18"/>
      <c r="K422" s="20" t="s">
        <v>41</v>
      </c>
      <c r="L422" s="18"/>
    </row>
    <row r="423" spans="1:12" ht="30" customHeight="1" x14ac:dyDescent="0.3">
      <c r="A423" s="63" t="s">
        <v>962</v>
      </c>
      <c r="B423" s="3" t="s">
        <v>454</v>
      </c>
      <c r="C423" s="3" t="s">
        <v>412</v>
      </c>
      <c r="D423" s="3" t="s">
        <v>160</v>
      </c>
      <c r="E423" s="3">
        <v>2020</v>
      </c>
      <c r="F423" s="3">
        <v>12</v>
      </c>
      <c r="G423" s="3"/>
      <c r="H423" s="4">
        <v>30</v>
      </c>
      <c r="I423" s="4">
        <f>H423*$L$6</f>
        <v>36.299999999999997</v>
      </c>
      <c r="J423" s="18"/>
      <c r="K423" s="20" t="s">
        <v>41</v>
      </c>
      <c r="L423" s="18"/>
    </row>
    <row r="424" spans="1:12" ht="30" customHeight="1" x14ac:dyDescent="0.3">
      <c r="A424" s="63" t="s">
        <v>455</v>
      </c>
      <c r="B424" s="3" t="s">
        <v>454</v>
      </c>
      <c r="C424" s="3"/>
      <c r="D424" s="3" t="s">
        <v>160</v>
      </c>
      <c r="E424" s="3">
        <v>2018</v>
      </c>
      <c r="F424" s="3">
        <v>12</v>
      </c>
      <c r="G424" s="3"/>
      <c r="H424" s="4">
        <v>24.79</v>
      </c>
      <c r="I424" s="4">
        <f>H424*$L$6</f>
        <v>29.995899999999999</v>
      </c>
      <c r="J424" s="18"/>
      <c r="K424" s="20" t="s">
        <v>41</v>
      </c>
      <c r="L424" s="18"/>
    </row>
    <row r="425" spans="1:12" ht="30" customHeight="1" x14ac:dyDescent="0.3">
      <c r="A425" s="63" t="s">
        <v>455</v>
      </c>
      <c r="B425" s="3" t="s">
        <v>454</v>
      </c>
      <c r="C425" s="3"/>
      <c r="D425" s="3" t="s">
        <v>160</v>
      </c>
      <c r="E425" s="3">
        <v>2020</v>
      </c>
      <c r="F425" s="3">
        <v>12</v>
      </c>
      <c r="G425" s="3"/>
      <c r="H425" s="4">
        <v>24.79</v>
      </c>
      <c r="I425" s="4">
        <f>H425*$L$6</f>
        <v>29.995899999999999</v>
      </c>
      <c r="J425" s="18"/>
      <c r="K425" s="20" t="s">
        <v>41</v>
      </c>
      <c r="L425" s="18"/>
    </row>
    <row r="426" spans="1:12" ht="30" customHeight="1" x14ac:dyDescent="0.3">
      <c r="A426" s="63" t="s">
        <v>963</v>
      </c>
      <c r="B426" s="3" t="s">
        <v>454</v>
      </c>
      <c r="C426" s="3"/>
      <c r="D426" s="3" t="s">
        <v>160</v>
      </c>
      <c r="E426" s="3">
        <v>2019</v>
      </c>
      <c r="F426" s="3">
        <v>12</v>
      </c>
      <c r="G426" s="3"/>
      <c r="H426" s="4">
        <v>24.79</v>
      </c>
      <c r="I426" s="4">
        <f>H426*$L$6</f>
        <v>29.995899999999999</v>
      </c>
      <c r="J426" s="18"/>
      <c r="K426" s="20" t="s">
        <v>41</v>
      </c>
      <c r="L426" s="18"/>
    </row>
    <row r="427" spans="1:12" ht="30" customHeight="1" x14ac:dyDescent="0.3">
      <c r="A427" s="63" t="s">
        <v>751</v>
      </c>
      <c r="B427" s="3" t="s">
        <v>749</v>
      </c>
      <c r="C427" s="3"/>
      <c r="D427" s="3" t="s">
        <v>160</v>
      </c>
      <c r="E427" s="3">
        <v>2017</v>
      </c>
      <c r="F427" s="3">
        <v>11</v>
      </c>
      <c r="G427" s="3"/>
      <c r="H427" s="4">
        <v>27.27</v>
      </c>
      <c r="I427" s="4">
        <f>H427*$L$6</f>
        <v>32.996699999999997</v>
      </c>
      <c r="J427" s="18"/>
      <c r="K427" s="20" t="s">
        <v>41</v>
      </c>
      <c r="L427" s="18"/>
    </row>
    <row r="428" spans="1:12" ht="30" customHeight="1" x14ac:dyDescent="0.3">
      <c r="A428" s="63" t="s">
        <v>191</v>
      </c>
      <c r="B428" s="3" t="s">
        <v>163</v>
      </c>
      <c r="C428" s="3"/>
      <c r="D428" s="3" t="s">
        <v>160</v>
      </c>
      <c r="E428" s="3">
        <v>2017</v>
      </c>
      <c r="F428" s="3">
        <v>10</v>
      </c>
      <c r="G428" s="3"/>
      <c r="H428" s="4">
        <v>28.1</v>
      </c>
      <c r="I428" s="4">
        <f>H428*$L$6</f>
        <v>34.000999999999998</v>
      </c>
      <c r="J428" s="18"/>
      <c r="K428" s="20" t="s">
        <v>41</v>
      </c>
      <c r="L428" s="18"/>
    </row>
    <row r="429" spans="1:12" ht="30" customHeight="1" x14ac:dyDescent="0.3">
      <c r="A429" s="63" t="s">
        <v>191</v>
      </c>
      <c r="B429" s="3" t="s">
        <v>163</v>
      </c>
      <c r="C429" s="3"/>
      <c r="D429" s="3" t="s">
        <v>160</v>
      </c>
      <c r="E429" s="3">
        <v>2018</v>
      </c>
      <c r="F429" s="3">
        <v>12</v>
      </c>
      <c r="G429" s="3"/>
      <c r="H429" s="4">
        <v>30</v>
      </c>
      <c r="I429" s="4">
        <f>H429*$L$6</f>
        <v>36.299999999999997</v>
      </c>
      <c r="J429" s="18"/>
      <c r="K429" s="20" t="s">
        <v>41</v>
      </c>
      <c r="L429" s="18"/>
    </row>
    <row r="430" spans="1:12" ht="30" customHeight="1" x14ac:dyDescent="0.3">
      <c r="A430" s="63" t="s">
        <v>191</v>
      </c>
      <c r="B430" s="3" t="s">
        <v>163</v>
      </c>
      <c r="C430" s="3"/>
      <c r="D430" s="3" t="s">
        <v>160</v>
      </c>
      <c r="E430" s="3">
        <v>2019</v>
      </c>
      <c r="F430" s="3">
        <v>12</v>
      </c>
      <c r="G430" s="3"/>
      <c r="H430" s="4">
        <v>31</v>
      </c>
      <c r="I430" s="4">
        <f>H430*$L$6</f>
        <v>37.51</v>
      </c>
      <c r="J430" s="18"/>
      <c r="K430" s="20" t="s">
        <v>41</v>
      </c>
      <c r="L430" s="18"/>
    </row>
    <row r="431" spans="1:12" ht="30" customHeight="1" x14ac:dyDescent="0.3">
      <c r="A431" s="63" t="s">
        <v>191</v>
      </c>
      <c r="B431" s="3" t="s">
        <v>163</v>
      </c>
      <c r="C431" s="3"/>
      <c r="D431" s="3" t="s">
        <v>160</v>
      </c>
      <c r="E431" s="3">
        <v>2020</v>
      </c>
      <c r="F431" s="3">
        <v>12</v>
      </c>
      <c r="G431" s="3"/>
      <c r="H431" s="4">
        <v>32.65</v>
      </c>
      <c r="I431" s="4">
        <f>H431*$L$6</f>
        <v>39.506499999999996</v>
      </c>
      <c r="J431" s="18"/>
      <c r="K431" s="20" t="s">
        <v>62</v>
      </c>
      <c r="L431" s="18"/>
    </row>
    <row r="432" spans="1:12" ht="30" customHeight="1" x14ac:dyDescent="0.3">
      <c r="A432" s="63" t="s">
        <v>191</v>
      </c>
      <c r="B432" s="3" t="s">
        <v>848</v>
      </c>
      <c r="C432" s="3"/>
      <c r="D432" s="3" t="s">
        <v>160</v>
      </c>
      <c r="E432" s="3">
        <v>2018</v>
      </c>
      <c r="F432" s="3">
        <v>1</v>
      </c>
      <c r="G432" s="3"/>
      <c r="H432" s="4">
        <v>49</v>
      </c>
      <c r="I432" s="4">
        <f>H432*$L$6</f>
        <v>59.29</v>
      </c>
      <c r="J432" s="18"/>
      <c r="K432" s="20"/>
      <c r="L432" s="18"/>
    </row>
    <row r="433" spans="1:12" ht="30" customHeight="1" x14ac:dyDescent="0.3">
      <c r="A433" s="63" t="s">
        <v>191</v>
      </c>
      <c r="B433" s="3" t="s">
        <v>848</v>
      </c>
      <c r="C433" s="3"/>
      <c r="D433" s="3" t="s">
        <v>160</v>
      </c>
      <c r="E433" s="3">
        <v>2019</v>
      </c>
      <c r="F433" s="3">
        <v>1</v>
      </c>
      <c r="G433" s="3"/>
      <c r="H433" s="4">
        <v>49</v>
      </c>
      <c r="I433" s="4">
        <f>H433*$L$6</f>
        <v>59.29</v>
      </c>
      <c r="J433" s="18"/>
      <c r="K433" s="20"/>
      <c r="L433" s="18"/>
    </row>
    <row r="434" spans="1:12" ht="30" customHeight="1" x14ac:dyDescent="0.3">
      <c r="A434" s="64" t="s">
        <v>191</v>
      </c>
      <c r="B434" s="47" t="s">
        <v>815</v>
      </c>
      <c r="C434" s="47"/>
      <c r="D434" s="3" t="s">
        <v>160</v>
      </c>
      <c r="E434" s="46">
        <v>2021</v>
      </c>
      <c r="F434" s="46">
        <v>1</v>
      </c>
      <c r="G434" s="3"/>
      <c r="H434" s="4">
        <v>52</v>
      </c>
      <c r="I434" s="4">
        <f>H434*$L$6</f>
        <v>62.92</v>
      </c>
      <c r="J434" s="18"/>
      <c r="K434" s="20"/>
      <c r="L434" s="18"/>
    </row>
    <row r="435" spans="1:12" ht="30" customHeight="1" x14ac:dyDescent="0.3">
      <c r="A435" s="64" t="s">
        <v>191</v>
      </c>
      <c r="B435" s="47" t="s">
        <v>815</v>
      </c>
      <c r="C435" s="47"/>
      <c r="D435" s="3" t="s">
        <v>160</v>
      </c>
      <c r="E435" s="46">
        <v>2022</v>
      </c>
      <c r="F435" s="46">
        <v>1</v>
      </c>
      <c r="G435" s="3"/>
      <c r="H435" s="4">
        <v>55</v>
      </c>
      <c r="I435" s="4">
        <f>H435*$L$6</f>
        <v>66.55</v>
      </c>
      <c r="J435" s="18" t="s">
        <v>10</v>
      </c>
      <c r="K435" s="20"/>
      <c r="L435" s="18"/>
    </row>
    <row r="436" spans="1:12" ht="30" customHeight="1" x14ac:dyDescent="0.3">
      <c r="A436" s="63" t="s">
        <v>895</v>
      </c>
      <c r="B436" s="3" t="s">
        <v>848</v>
      </c>
      <c r="C436" s="3"/>
      <c r="D436" s="3" t="s">
        <v>160</v>
      </c>
      <c r="E436" s="3">
        <v>2019</v>
      </c>
      <c r="F436" s="3">
        <v>1</v>
      </c>
      <c r="G436" s="3">
        <v>1.5</v>
      </c>
      <c r="H436" s="4">
        <v>115</v>
      </c>
      <c r="I436" s="4">
        <f>H436*$L$6</f>
        <v>139.15</v>
      </c>
      <c r="J436" s="18"/>
      <c r="K436" s="20" t="s">
        <v>1428</v>
      </c>
      <c r="L436" s="18"/>
    </row>
    <row r="437" spans="1:12" ht="30" customHeight="1" x14ac:dyDescent="0.3">
      <c r="A437" s="63" t="s">
        <v>192</v>
      </c>
      <c r="B437" s="3" t="s">
        <v>163</v>
      </c>
      <c r="C437" s="3"/>
      <c r="D437" s="3" t="s">
        <v>160</v>
      </c>
      <c r="E437" s="3">
        <v>2015</v>
      </c>
      <c r="F437" s="3">
        <v>3</v>
      </c>
      <c r="G437" s="3"/>
      <c r="H437" s="4">
        <v>35</v>
      </c>
      <c r="I437" s="4">
        <f>H437*$L$6</f>
        <v>42.35</v>
      </c>
      <c r="J437" s="18"/>
      <c r="K437" s="20"/>
      <c r="L437" s="18"/>
    </row>
    <row r="438" spans="1:12" ht="30" customHeight="1" x14ac:dyDescent="0.3">
      <c r="A438" s="63" t="s">
        <v>192</v>
      </c>
      <c r="B438" s="3" t="s">
        <v>163</v>
      </c>
      <c r="C438" s="3"/>
      <c r="D438" s="3" t="s">
        <v>160</v>
      </c>
      <c r="E438" s="3">
        <v>2016</v>
      </c>
      <c r="F438" s="3">
        <v>3</v>
      </c>
      <c r="G438" s="3"/>
      <c r="H438" s="4">
        <v>35</v>
      </c>
      <c r="I438" s="4">
        <f>H438*$L$6</f>
        <v>42.35</v>
      </c>
      <c r="J438" s="18"/>
      <c r="K438" s="20" t="s">
        <v>41</v>
      </c>
      <c r="L438" s="18"/>
    </row>
    <row r="439" spans="1:12" ht="30" customHeight="1" x14ac:dyDescent="0.3">
      <c r="A439" s="63" t="s">
        <v>192</v>
      </c>
      <c r="B439" s="3" t="s">
        <v>163</v>
      </c>
      <c r="C439" s="3"/>
      <c r="D439" s="3" t="s">
        <v>160</v>
      </c>
      <c r="E439" s="3">
        <v>2017</v>
      </c>
      <c r="F439" s="3">
        <v>6</v>
      </c>
      <c r="G439" s="3"/>
      <c r="H439" s="4">
        <v>28.1</v>
      </c>
      <c r="I439" s="4">
        <f>H439*$L$6</f>
        <v>34.000999999999998</v>
      </c>
      <c r="J439" s="18"/>
      <c r="K439" s="20" t="s">
        <v>41</v>
      </c>
      <c r="L439" s="18"/>
    </row>
    <row r="440" spans="1:12" ht="30" customHeight="1" x14ac:dyDescent="0.3">
      <c r="A440" s="63" t="s">
        <v>192</v>
      </c>
      <c r="B440" s="3" t="s">
        <v>163</v>
      </c>
      <c r="C440" s="3"/>
      <c r="D440" s="3" t="s">
        <v>160</v>
      </c>
      <c r="E440" s="3">
        <v>2018</v>
      </c>
      <c r="F440" s="3">
        <v>12</v>
      </c>
      <c r="G440" s="3"/>
      <c r="H440" s="4">
        <v>30</v>
      </c>
      <c r="I440" s="4">
        <f>H440*$L$6</f>
        <v>36.299999999999997</v>
      </c>
      <c r="J440" s="18"/>
      <c r="K440" s="20" t="s">
        <v>41</v>
      </c>
      <c r="L440" s="18"/>
    </row>
    <row r="441" spans="1:12" ht="30" customHeight="1" x14ac:dyDescent="0.3">
      <c r="A441" s="63" t="s">
        <v>192</v>
      </c>
      <c r="B441" s="3" t="s">
        <v>163</v>
      </c>
      <c r="C441" s="3"/>
      <c r="D441" s="3" t="s">
        <v>160</v>
      </c>
      <c r="E441" s="3">
        <v>2019</v>
      </c>
      <c r="F441" s="3">
        <v>12</v>
      </c>
      <c r="G441" s="3"/>
      <c r="H441" s="4">
        <v>31</v>
      </c>
      <c r="I441" s="4">
        <f>H441*$L$6</f>
        <v>37.51</v>
      </c>
      <c r="J441" s="18"/>
      <c r="K441" s="20" t="s">
        <v>41</v>
      </c>
      <c r="L441" s="18"/>
    </row>
    <row r="442" spans="1:12" ht="30" customHeight="1" x14ac:dyDescent="0.3">
      <c r="A442" s="63" t="s">
        <v>192</v>
      </c>
      <c r="B442" s="3" t="s">
        <v>163</v>
      </c>
      <c r="C442" s="3"/>
      <c r="D442" s="3" t="s">
        <v>160</v>
      </c>
      <c r="E442" s="3">
        <v>2020</v>
      </c>
      <c r="F442" s="3">
        <v>12</v>
      </c>
      <c r="G442" s="3"/>
      <c r="H442" s="4">
        <v>32.65</v>
      </c>
      <c r="I442" s="4">
        <f>H442*$L$6</f>
        <v>39.506499999999996</v>
      </c>
      <c r="J442" s="18"/>
      <c r="K442" s="20" t="s">
        <v>62</v>
      </c>
      <c r="L442" s="18"/>
    </row>
    <row r="443" spans="1:12" ht="30" customHeight="1" x14ac:dyDescent="0.3">
      <c r="A443" s="63" t="s">
        <v>196</v>
      </c>
      <c r="B443" s="3" t="s">
        <v>163</v>
      </c>
      <c r="C443" s="3"/>
      <c r="D443" s="3" t="s">
        <v>160</v>
      </c>
      <c r="E443" s="3">
        <v>2020</v>
      </c>
      <c r="F443" s="3">
        <v>12</v>
      </c>
      <c r="G443" s="3"/>
      <c r="H443" s="4">
        <v>25.95</v>
      </c>
      <c r="I443" s="4">
        <f>H443*$L$6</f>
        <v>31.3995</v>
      </c>
      <c r="J443" s="18"/>
      <c r="K443" s="20" t="s">
        <v>62</v>
      </c>
      <c r="L443" s="18"/>
    </row>
    <row r="444" spans="1:12" ht="30" customHeight="1" x14ac:dyDescent="0.3">
      <c r="A444" s="64" t="s">
        <v>1279</v>
      </c>
      <c r="B444" s="47" t="s">
        <v>1273</v>
      </c>
      <c r="C444" s="47"/>
      <c r="D444" s="47" t="s">
        <v>160</v>
      </c>
      <c r="E444" s="46">
        <v>1982</v>
      </c>
      <c r="F444" s="46">
        <v>1</v>
      </c>
      <c r="G444" s="3"/>
      <c r="H444" s="4">
        <v>25</v>
      </c>
      <c r="I444" s="4">
        <f>H444*$L$6</f>
        <v>30.25</v>
      </c>
      <c r="J444" s="18"/>
      <c r="K444" s="20"/>
      <c r="L444" s="18"/>
    </row>
    <row r="445" spans="1:12" ht="30" customHeight="1" x14ac:dyDescent="0.3">
      <c r="A445" s="63" t="s">
        <v>471</v>
      </c>
      <c r="B445" s="3" t="s">
        <v>653</v>
      </c>
      <c r="C445" s="3"/>
      <c r="D445" s="3" t="s">
        <v>160</v>
      </c>
      <c r="E445" s="3">
        <v>2020</v>
      </c>
      <c r="F445" s="3">
        <v>4</v>
      </c>
      <c r="G445" s="3"/>
      <c r="H445" s="4">
        <v>29</v>
      </c>
      <c r="I445" s="4">
        <f>H445*$L$6</f>
        <v>35.089999999999996</v>
      </c>
      <c r="J445" s="18"/>
      <c r="K445" s="20"/>
      <c r="L445" s="18"/>
    </row>
    <row r="446" spans="1:12" ht="30" customHeight="1" x14ac:dyDescent="0.3">
      <c r="A446" s="63" t="s">
        <v>1053</v>
      </c>
      <c r="B446" s="3" t="s">
        <v>493</v>
      </c>
      <c r="C446" s="3"/>
      <c r="D446" s="3" t="s">
        <v>160</v>
      </c>
      <c r="E446" s="3">
        <v>1988</v>
      </c>
      <c r="F446" s="3">
        <v>3</v>
      </c>
      <c r="G446" s="3"/>
      <c r="H446" s="4">
        <v>20</v>
      </c>
      <c r="I446" s="4">
        <f>H446*$L$6</f>
        <v>24.2</v>
      </c>
      <c r="J446" s="18"/>
      <c r="K446" s="20"/>
      <c r="L446" s="18"/>
    </row>
    <row r="447" spans="1:12" ht="30" customHeight="1" x14ac:dyDescent="0.3">
      <c r="A447" s="64" t="s">
        <v>1715</v>
      </c>
      <c r="B447" s="47" t="s">
        <v>537</v>
      </c>
      <c r="C447" s="47"/>
      <c r="D447" s="47" t="s">
        <v>160</v>
      </c>
      <c r="E447" s="46">
        <v>2022</v>
      </c>
      <c r="F447" s="46">
        <v>6</v>
      </c>
      <c r="G447" s="3"/>
      <c r="H447" s="4">
        <v>40.909999999999997</v>
      </c>
      <c r="I447" s="4">
        <f>H447*$L$6</f>
        <v>49.501099999999994</v>
      </c>
      <c r="J447" s="18" t="s">
        <v>10</v>
      </c>
      <c r="K447" s="20"/>
      <c r="L447" s="18"/>
    </row>
    <row r="448" spans="1:12" ht="30" customHeight="1" x14ac:dyDescent="0.3">
      <c r="A448" s="64" t="s">
        <v>185</v>
      </c>
      <c r="B448" s="47" t="s">
        <v>1008</v>
      </c>
      <c r="C448" s="47" t="s">
        <v>412</v>
      </c>
      <c r="D448" s="47" t="s">
        <v>160</v>
      </c>
      <c r="E448" s="46">
        <v>2021</v>
      </c>
      <c r="F448" s="46">
        <v>1</v>
      </c>
      <c r="G448" s="3"/>
      <c r="H448" s="4">
        <v>295</v>
      </c>
      <c r="I448" s="4">
        <f>H448*$L$6</f>
        <v>356.95</v>
      </c>
      <c r="J448" s="18" t="s">
        <v>10</v>
      </c>
      <c r="K448" s="20"/>
      <c r="L448" s="18"/>
    </row>
    <row r="449" spans="1:12" ht="30" customHeight="1" x14ac:dyDescent="0.3">
      <c r="A449" s="63" t="s">
        <v>185</v>
      </c>
      <c r="B449" s="47" t="s">
        <v>570</v>
      </c>
      <c r="C449" s="47" t="s">
        <v>412</v>
      </c>
      <c r="D449" s="47" t="s">
        <v>160</v>
      </c>
      <c r="E449" s="46">
        <v>2020</v>
      </c>
      <c r="F449" s="46">
        <v>3</v>
      </c>
      <c r="G449" s="3"/>
      <c r="H449" s="4">
        <v>65.290000000000006</v>
      </c>
      <c r="I449" s="4">
        <f>H449*$L$6</f>
        <v>79.000900000000001</v>
      </c>
      <c r="J449" s="18" t="s">
        <v>10</v>
      </c>
      <c r="K449" s="20"/>
      <c r="L449" s="18"/>
    </row>
    <row r="450" spans="1:12" ht="30" customHeight="1" x14ac:dyDescent="0.3">
      <c r="A450" s="63" t="s">
        <v>185</v>
      </c>
      <c r="B450" s="3" t="s">
        <v>478</v>
      </c>
      <c r="C450" s="3" t="s">
        <v>412</v>
      </c>
      <c r="D450" s="3" t="s">
        <v>160</v>
      </c>
      <c r="E450" s="3">
        <v>2018</v>
      </c>
      <c r="F450" s="3">
        <v>6</v>
      </c>
      <c r="G450" s="3"/>
      <c r="H450" s="4">
        <v>79</v>
      </c>
      <c r="I450" s="4">
        <f>H450*$L$6</f>
        <v>95.59</v>
      </c>
      <c r="J450" s="18"/>
      <c r="K450" s="20"/>
      <c r="L450" s="18"/>
    </row>
    <row r="451" spans="1:12" ht="30" customHeight="1" x14ac:dyDescent="0.3">
      <c r="A451" s="64" t="s">
        <v>1720</v>
      </c>
      <c r="B451" s="72" t="s">
        <v>1719</v>
      </c>
      <c r="C451" s="3" t="s">
        <v>412</v>
      </c>
      <c r="D451" s="3" t="s">
        <v>160</v>
      </c>
      <c r="E451" s="46">
        <v>2018</v>
      </c>
      <c r="F451" s="46">
        <v>1</v>
      </c>
      <c r="G451" s="3"/>
      <c r="H451" s="4">
        <v>485</v>
      </c>
      <c r="I451" s="4">
        <f>H451*$L$6</f>
        <v>586.85</v>
      </c>
      <c r="J451" s="18"/>
      <c r="K451" s="20"/>
      <c r="L451" s="18"/>
    </row>
    <row r="452" spans="1:12" ht="30" customHeight="1" x14ac:dyDescent="0.3">
      <c r="A452" s="64" t="s">
        <v>1431</v>
      </c>
      <c r="B452" s="47" t="s">
        <v>1314</v>
      </c>
      <c r="C452" s="47" t="s">
        <v>412</v>
      </c>
      <c r="D452" s="47" t="s">
        <v>160</v>
      </c>
      <c r="E452" s="46">
        <v>2016</v>
      </c>
      <c r="F452" s="46">
        <v>1</v>
      </c>
      <c r="G452" s="3"/>
      <c r="H452" s="4">
        <v>435</v>
      </c>
      <c r="I452" s="4">
        <f>H452*$L$6</f>
        <v>526.35</v>
      </c>
      <c r="J452" s="18"/>
      <c r="K452" s="20"/>
      <c r="L452" s="18"/>
    </row>
    <row r="453" spans="1:12" ht="30" customHeight="1" x14ac:dyDescent="0.3">
      <c r="A453" s="64" t="s">
        <v>1431</v>
      </c>
      <c r="B453" s="3" t="s">
        <v>570</v>
      </c>
      <c r="C453" s="47" t="s">
        <v>412</v>
      </c>
      <c r="D453" s="47" t="s">
        <v>160</v>
      </c>
      <c r="E453" s="46">
        <v>2019</v>
      </c>
      <c r="F453" s="46">
        <v>2</v>
      </c>
      <c r="G453" s="3"/>
      <c r="H453" s="4">
        <v>61.98</v>
      </c>
      <c r="I453" s="4">
        <f>H453*$L$6</f>
        <v>74.995799999999988</v>
      </c>
      <c r="J453" s="18"/>
      <c r="K453" s="20"/>
      <c r="L453" s="18"/>
    </row>
    <row r="454" spans="1:12" ht="30" customHeight="1" x14ac:dyDescent="0.3">
      <c r="A454" s="63" t="s">
        <v>1721</v>
      </c>
      <c r="B454" s="72" t="s">
        <v>1719</v>
      </c>
      <c r="C454" s="3" t="s">
        <v>412</v>
      </c>
      <c r="D454" s="47" t="s">
        <v>160</v>
      </c>
      <c r="E454" s="46">
        <v>2018</v>
      </c>
      <c r="F454" s="46">
        <v>1</v>
      </c>
      <c r="G454" s="3"/>
      <c r="H454" s="4">
        <v>485</v>
      </c>
      <c r="I454" s="4">
        <f>H454*$L$6</f>
        <v>586.85</v>
      </c>
      <c r="J454" s="18"/>
      <c r="K454" s="20"/>
      <c r="L454" s="18"/>
    </row>
    <row r="455" spans="1:12" ht="30" customHeight="1" x14ac:dyDescent="0.3">
      <c r="A455" s="64" t="s">
        <v>1705</v>
      </c>
      <c r="B455" s="3" t="s">
        <v>1008</v>
      </c>
      <c r="C455" s="47" t="s">
        <v>412</v>
      </c>
      <c r="D455" s="47" t="s">
        <v>160</v>
      </c>
      <c r="E455" s="46">
        <v>2021</v>
      </c>
      <c r="F455" s="46">
        <v>1</v>
      </c>
      <c r="G455" s="3"/>
      <c r="H455" s="4">
        <v>325</v>
      </c>
      <c r="I455" s="4">
        <f>H455*$L$6</f>
        <v>393.25</v>
      </c>
      <c r="J455" s="18" t="s">
        <v>10</v>
      </c>
      <c r="K455" s="20"/>
      <c r="L455" s="18"/>
    </row>
    <row r="456" spans="1:12" ht="30" customHeight="1" x14ac:dyDescent="0.3">
      <c r="A456" s="64" t="s">
        <v>1735</v>
      </c>
      <c r="B456" s="47" t="s">
        <v>1736</v>
      </c>
      <c r="C456" s="47" t="s">
        <v>412</v>
      </c>
      <c r="D456" s="47" t="s">
        <v>160</v>
      </c>
      <c r="E456" s="46">
        <v>2019</v>
      </c>
      <c r="F456" s="46">
        <v>1</v>
      </c>
      <c r="G456" s="3"/>
      <c r="H456" s="4">
        <v>295</v>
      </c>
      <c r="I456" s="4">
        <f>H456*$L$6</f>
        <v>356.95</v>
      </c>
      <c r="J456" s="18"/>
      <c r="K456" s="20"/>
      <c r="L456" s="18"/>
    </row>
    <row r="457" spans="1:12" ht="30" customHeight="1" x14ac:dyDescent="0.3">
      <c r="A457" s="63" t="s">
        <v>1738</v>
      </c>
      <c r="B457" s="3" t="s">
        <v>1739</v>
      </c>
      <c r="C457" s="3" t="s">
        <v>412</v>
      </c>
      <c r="D457" s="3" t="s">
        <v>160</v>
      </c>
      <c r="E457" s="3">
        <v>2014</v>
      </c>
      <c r="F457" s="3">
        <v>1</v>
      </c>
      <c r="G457" s="3"/>
      <c r="H457" s="4">
        <v>225</v>
      </c>
      <c r="I457" s="4">
        <f>H457*$L$6</f>
        <v>272.25</v>
      </c>
      <c r="J457" s="18"/>
      <c r="K457" s="20"/>
      <c r="L457" s="18"/>
    </row>
    <row r="458" spans="1:12" ht="30" customHeight="1" x14ac:dyDescent="0.3">
      <c r="A458" s="63" t="s">
        <v>1738</v>
      </c>
      <c r="B458" s="3" t="s">
        <v>570</v>
      </c>
      <c r="C458" s="3" t="s">
        <v>412</v>
      </c>
      <c r="D458" s="3" t="s">
        <v>160</v>
      </c>
      <c r="E458" s="3">
        <v>2020</v>
      </c>
      <c r="F458" s="3">
        <v>6</v>
      </c>
      <c r="G458" s="3"/>
      <c r="H458" s="4">
        <v>88</v>
      </c>
      <c r="I458" s="4">
        <f>H458*$L$6</f>
        <v>106.47999999999999</v>
      </c>
      <c r="J458" s="18" t="s">
        <v>10</v>
      </c>
      <c r="K458" s="20"/>
      <c r="L458" s="18"/>
    </row>
    <row r="459" spans="1:12" ht="30" customHeight="1" x14ac:dyDescent="0.3">
      <c r="A459" s="63" t="s">
        <v>1007</v>
      </c>
      <c r="B459" s="3" t="s">
        <v>1008</v>
      </c>
      <c r="C459" s="3" t="s">
        <v>412</v>
      </c>
      <c r="D459" s="3" t="s">
        <v>160</v>
      </c>
      <c r="E459" s="3">
        <v>2019</v>
      </c>
      <c r="F459" s="3">
        <v>1</v>
      </c>
      <c r="G459" s="3"/>
      <c r="H459" s="4">
        <v>335</v>
      </c>
      <c r="I459" s="4">
        <f>H459*$L$6</f>
        <v>405.34999999999997</v>
      </c>
      <c r="J459" s="18"/>
      <c r="K459" s="20"/>
      <c r="L459" s="18"/>
    </row>
    <row r="460" spans="1:12" ht="30" customHeight="1" x14ac:dyDescent="0.3">
      <c r="A460" s="64" t="s">
        <v>1731</v>
      </c>
      <c r="B460" s="47" t="s">
        <v>766</v>
      </c>
      <c r="C460" s="47" t="s">
        <v>412</v>
      </c>
      <c r="D460" s="47" t="s">
        <v>160</v>
      </c>
      <c r="E460" s="46">
        <v>2017</v>
      </c>
      <c r="F460" s="3">
        <v>1</v>
      </c>
      <c r="G460" s="3"/>
      <c r="H460" s="4">
        <v>745</v>
      </c>
      <c r="I460" s="4">
        <f>H460*$L$6</f>
        <v>901.44999999999993</v>
      </c>
      <c r="J460" s="18"/>
      <c r="K460" s="20"/>
      <c r="L460" s="18"/>
    </row>
    <row r="461" spans="1:12" ht="30" customHeight="1" x14ac:dyDescent="0.3">
      <c r="A461" s="64" t="s">
        <v>1731</v>
      </c>
      <c r="B461" s="47" t="s">
        <v>766</v>
      </c>
      <c r="C461" s="47" t="s">
        <v>412</v>
      </c>
      <c r="D461" s="47" t="s">
        <v>160</v>
      </c>
      <c r="E461" s="46">
        <v>2018</v>
      </c>
      <c r="F461" s="46">
        <f>12-11</f>
        <v>1</v>
      </c>
      <c r="G461" s="3"/>
      <c r="H461" s="4">
        <v>745</v>
      </c>
      <c r="I461" s="4">
        <f>H461*$L$6</f>
        <v>901.44999999999993</v>
      </c>
      <c r="J461" s="18"/>
      <c r="K461" s="20"/>
      <c r="L461" s="18"/>
    </row>
    <row r="462" spans="1:12" ht="30" customHeight="1" x14ac:dyDescent="0.3">
      <c r="A462" s="64" t="s">
        <v>1731</v>
      </c>
      <c r="B462" s="47" t="s">
        <v>570</v>
      </c>
      <c r="C462" s="47" t="s">
        <v>412</v>
      </c>
      <c r="D462" s="47" t="s">
        <v>160</v>
      </c>
      <c r="E462" s="46">
        <v>2022</v>
      </c>
      <c r="F462" s="46">
        <v>12</v>
      </c>
      <c r="G462" s="3"/>
      <c r="H462" s="4">
        <v>45.46</v>
      </c>
      <c r="I462" s="4">
        <f>H462*$L$6</f>
        <v>55.006599999999999</v>
      </c>
      <c r="J462" s="18" t="s">
        <v>10</v>
      </c>
      <c r="K462" s="20"/>
      <c r="L462" s="18"/>
    </row>
    <row r="463" spans="1:12" ht="30" customHeight="1" x14ac:dyDescent="0.3">
      <c r="A463" s="64" t="s">
        <v>1318</v>
      </c>
      <c r="B463" s="47" t="s">
        <v>1313</v>
      </c>
      <c r="C463" s="47" t="s">
        <v>412</v>
      </c>
      <c r="D463" s="47" t="s">
        <v>160</v>
      </c>
      <c r="E463" s="46">
        <v>2018</v>
      </c>
      <c r="F463" s="46">
        <v>1</v>
      </c>
      <c r="G463" s="3"/>
      <c r="H463" s="4">
        <v>595</v>
      </c>
      <c r="I463" s="4">
        <f>H463*$L$6</f>
        <v>719.94999999999993</v>
      </c>
      <c r="J463" s="18"/>
      <c r="K463" s="20"/>
      <c r="L463" s="18"/>
    </row>
    <row r="464" spans="1:12" ht="30" customHeight="1" x14ac:dyDescent="0.3">
      <c r="A464" s="63" t="s">
        <v>1722</v>
      </c>
      <c r="B464" s="72" t="s">
        <v>1719</v>
      </c>
      <c r="C464" s="3" t="s">
        <v>412</v>
      </c>
      <c r="D464" s="47" t="s">
        <v>160</v>
      </c>
      <c r="E464" s="46">
        <v>2020</v>
      </c>
      <c r="F464" s="46">
        <v>2</v>
      </c>
      <c r="G464" s="3"/>
      <c r="H464" s="4">
        <v>275</v>
      </c>
      <c r="I464" s="4">
        <f>H464*$L$6</f>
        <v>332.75</v>
      </c>
      <c r="J464" s="18"/>
      <c r="K464" s="20"/>
      <c r="L464" s="18"/>
    </row>
    <row r="465" spans="1:12" ht="30" customHeight="1" x14ac:dyDescent="0.3">
      <c r="A465" s="64" t="s">
        <v>1747</v>
      </c>
      <c r="B465" s="47" t="s">
        <v>1748</v>
      </c>
      <c r="C465" s="47" t="s">
        <v>412</v>
      </c>
      <c r="D465" s="47" t="s">
        <v>160</v>
      </c>
      <c r="E465" s="46" t="s">
        <v>1749</v>
      </c>
      <c r="F465" s="46">
        <v>1</v>
      </c>
      <c r="G465" s="3"/>
      <c r="H465" s="4">
        <v>40</v>
      </c>
      <c r="I465" s="4">
        <f>H465*$L$6</f>
        <v>48.4</v>
      </c>
      <c r="J465" s="18"/>
      <c r="K465" s="61"/>
      <c r="L465" s="18"/>
    </row>
    <row r="466" spans="1:12" ht="30" customHeight="1" x14ac:dyDescent="0.3">
      <c r="A466" s="63" t="s">
        <v>1718</v>
      </c>
      <c r="B466" s="72" t="s">
        <v>1719</v>
      </c>
      <c r="C466" s="3" t="s">
        <v>412</v>
      </c>
      <c r="D466" s="3" t="s">
        <v>160</v>
      </c>
      <c r="E466" s="3">
        <v>2020</v>
      </c>
      <c r="F466" s="3">
        <v>2</v>
      </c>
      <c r="G466" s="3"/>
      <c r="H466" s="4">
        <v>275</v>
      </c>
      <c r="I466" s="4">
        <f>H466*$L$6</f>
        <v>332.75</v>
      </c>
      <c r="J466" s="18"/>
      <c r="K466" s="20"/>
      <c r="L466" s="18"/>
    </row>
    <row r="467" spans="1:12" ht="30" customHeight="1" x14ac:dyDescent="0.3">
      <c r="A467" s="63" t="s">
        <v>571</v>
      </c>
      <c r="B467" s="3" t="s">
        <v>570</v>
      </c>
      <c r="C467" s="3" t="s">
        <v>412</v>
      </c>
      <c r="D467" s="3" t="s">
        <v>160</v>
      </c>
      <c r="E467" s="3">
        <v>2020</v>
      </c>
      <c r="F467" s="3">
        <v>11</v>
      </c>
      <c r="G467" s="3"/>
      <c r="H467" s="4">
        <v>40.5</v>
      </c>
      <c r="I467" s="4">
        <f>H467*$L$6</f>
        <v>49.004999999999995</v>
      </c>
      <c r="J467" s="18"/>
      <c r="K467" s="20" t="s">
        <v>62</v>
      </c>
      <c r="L467" s="18"/>
    </row>
    <row r="468" spans="1:12" ht="30" customHeight="1" x14ac:dyDescent="0.3">
      <c r="A468" s="63" t="s">
        <v>1723</v>
      </c>
      <c r="B468" s="72" t="s">
        <v>1719</v>
      </c>
      <c r="C468" s="3" t="s">
        <v>412</v>
      </c>
      <c r="D468" s="47" t="s">
        <v>160</v>
      </c>
      <c r="E468" s="46">
        <v>2018</v>
      </c>
      <c r="F468" s="46">
        <v>2</v>
      </c>
      <c r="G468" s="3"/>
      <c r="H468" s="4">
        <v>285</v>
      </c>
      <c r="I468" s="4">
        <f>H468*$L$6</f>
        <v>344.84999999999997</v>
      </c>
      <c r="J468" s="18"/>
      <c r="K468" s="20"/>
      <c r="L468" s="18"/>
    </row>
    <row r="469" spans="1:12" ht="30" customHeight="1" x14ac:dyDescent="0.3">
      <c r="A469" s="63" t="s">
        <v>1876</v>
      </c>
      <c r="B469" s="3" t="s">
        <v>1059</v>
      </c>
      <c r="C469" s="3" t="s">
        <v>412</v>
      </c>
      <c r="D469" s="3" t="s">
        <v>160</v>
      </c>
      <c r="E469" s="3">
        <v>2022</v>
      </c>
      <c r="F469" s="3">
        <v>12</v>
      </c>
      <c r="G469" s="3"/>
      <c r="H469" s="4">
        <v>45.46</v>
      </c>
      <c r="I469" s="4">
        <f>H469*$L$6</f>
        <v>55.006599999999999</v>
      </c>
      <c r="J469" s="18" t="s">
        <v>10</v>
      </c>
      <c r="K469" s="20"/>
      <c r="L469" s="18"/>
    </row>
    <row r="470" spans="1:12" ht="30" customHeight="1" x14ac:dyDescent="0.3">
      <c r="A470" s="63" t="s">
        <v>1724</v>
      </c>
      <c r="B470" s="72" t="s">
        <v>1719</v>
      </c>
      <c r="C470" s="3" t="s">
        <v>412</v>
      </c>
      <c r="D470" s="3" t="s">
        <v>160</v>
      </c>
      <c r="E470" s="3">
        <v>2020</v>
      </c>
      <c r="F470" s="3">
        <v>2</v>
      </c>
      <c r="G470" s="3"/>
      <c r="H470" s="4">
        <v>275</v>
      </c>
      <c r="I470" s="4">
        <f>H470*$L$6</f>
        <v>332.75</v>
      </c>
      <c r="J470" s="18"/>
      <c r="K470" s="20"/>
      <c r="L470" s="18"/>
    </row>
    <row r="471" spans="1:12" ht="30" customHeight="1" x14ac:dyDescent="0.3">
      <c r="A471" s="64" t="s">
        <v>1384</v>
      </c>
      <c r="B471" s="47" t="s">
        <v>1274</v>
      </c>
      <c r="C471" s="47" t="s">
        <v>431</v>
      </c>
      <c r="D471" s="47" t="s">
        <v>160</v>
      </c>
      <c r="E471" s="46">
        <v>1999</v>
      </c>
      <c r="F471" s="46">
        <v>1</v>
      </c>
      <c r="G471" s="3"/>
      <c r="H471" s="4">
        <v>25</v>
      </c>
      <c r="I471" s="4">
        <f>H471*$L$6</f>
        <v>30.25</v>
      </c>
      <c r="J471" s="18"/>
      <c r="K471" s="20"/>
      <c r="L471" s="18"/>
    </row>
    <row r="472" spans="1:12" ht="30" customHeight="1" x14ac:dyDescent="0.3">
      <c r="A472" s="64" t="s">
        <v>1750</v>
      </c>
      <c r="B472" s="47" t="s">
        <v>1748</v>
      </c>
      <c r="C472" s="47" t="s">
        <v>412</v>
      </c>
      <c r="D472" s="47" t="s">
        <v>160</v>
      </c>
      <c r="E472" s="46" t="s">
        <v>207</v>
      </c>
      <c r="F472" s="46">
        <v>1</v>
      </c>
      <c r="G472" s="3"/>
      <c r="H472" s="4">
        <v>30</v>
      </c>
      <c r="I472" s="4">
        <f>H472*$L$6</f>
        <v>36.299999999999997</v>
      </c>
      <c r="J472" s="18"/>
      <c r="K472" s="20"/>
      <c r="L472" s="18"/>
    </row>
    <row r="473" spans="1:12" ht="30" customHeight="1" x14ac:dyDescent="0.3">
      <c r="A473" s="64" t="s">
        <v>662</v>
      </c>
      <c r="B473" s="47" t="s">
        <v>661</v>
      </c>
      <c r="C473" s="47" t="s">
        <v>412</v>
      </c>
      <c r="D473" s="47" t="s">
        <v>160</v>
      </c>
      <c r="E473" s="46">
        <v>2018</v>
      </c>
      <c r="F473" s="46">
        <v>3</v>
      </c>
      <c r="G473" s="3"/>
      <c r="H473" s="4">
        <v>75</v>
      </c>
      <c r="I473" s="4">
        <f>H473*$L$6</f>
        <v>90.75</v>
      </c>
      <c r="J473" s="18"/>
      <c r="K473" s="20"/>
      <c r="L473" s="18"/>
    </row>
    <row r="474" spans="1:12" ht="30" customHeight="1" x14ac:dyDescent="0.3">
      <c r="A474" s="63" t="s">
        <v>1725</v>
      </c>
      <c r="B474" s="72" t="s">
        <v>1719</v>
      </c>
      <c r="C474" s="3" t="s">
        <v>412</v>
      </c>
      <c r="D474" s="3" t="s">
        <v>160</v>
      </c>
      <c r="E474" s="3">
        <v>2018</v>
      </c>
      <c r="F474" s="3">
        <v>1</v>
      </c>
      <c r="G474" s="3"/>
      <c r="H474" s="4">
        <v>295</v>
      </c>
      <c r="I474" s="4">
        <f>H474*$L$6</f>
        <v>356.95</v>
      </c>
      <c r="J474" s="18"/>
      <c r="K474" s="20"/>
      <c r="L474" s="18"/>
    </row>
    <row r="475" spans="1:12" ht="30" customHeight="1" x14ac:dyDescent="0.3">
      <c r="A475" s="63" t="s">
        <v>884</v>
      </c>
      <c r="B475" s="47" t="s">
        <v>661</v>
      </c>
      <c r="C475" s="47" t="s">
        <v>431</v>
      </c>
      <c r="D475" s="47" t="s">
        <v>160</v>
      </c>
      <c r="E475" s="46">
        <v>2020</v>
      </c>
      <c r="F475" s="46">
        <v>3</v>
      </c>
      <c r="G475" s="3"/>
      <c r="H475" s="4">
        <v>75</v>
      </c>
      <c r="I475" s="4">
        <f>H475*$L$6</f>
        <v>90.75</v>
      </c>
      <c r="J475" s="18"/>
      <c r="K475" s="20"/>
      <c r="L475" s="18"/>
    </row>
    <row r="476" spans="1:12" ht="30" customHeight="1" x14ac:dyDescent="0.3">
      <c r="A476" s="63" t="s">
        <v>674</v>
      </c>
      <c r="B476" s="47" t="s">
        <v>887</v>
      </c>
      <c r="C476" s="47"/>
      <c r="D476" s="47" t="s">
        <v>160</v>
      </c>
      <c r="E476" s="46">
        <v>2019</v>
      </c>
      <c r="F476" s="46">
        <v>3</v>
      </c>
      <c r="G476" s="3"/>
      <c r="H476" s="4">
        <v>29.75</v>
      </c>
      <c r="I476" s="4">
        <f>H476*$L$6</f>
        <v>35.997500000000002</v>
      </c>
      <c r="J476" s="18"/>
      <c r="K476" s="20"/>
      <c r="L476" s="18"/>
    </row>
    <row r="477" spans="1:12" ht="30" customHeight="1" x14ac:dyDescent="0.3">
      <c r="A477" s="64" t="s">
        <v>1168</v>
      </c>
      <c r="B477" s="47" t="s">
        <v>1161</v>
      </c>
      <c r="C477" s="47"/>
      <c r="D477" s="47" t="s">
        <v>160</v>
      </c>
      <c r="E477" s="46">
        <v>1991</v>
      </c>
      <c r="F477" s="46">
        <v>1</v>
      </c>
      <c r="G477" s="3"/>
      <c r="H477" s="4">
        <v>25</v>
      </c>
      <c r="I477" s="4">
        <f>H477*$L$6</f>
        <v>30.25</v>
      </c>
      <c r="J477" s="18"/>
      <c r="K477" s="20"/>
      <c r="L477" s="18"/>
    </row>
    <row r="478" spans="1:12" ht="30" customHeight="1" x14ac:dyDescent="0.3">
      <c r="A478" s="63" t="s">
        <v>1641</v>
      </c>
      <c r="B478" s="47" t="s">
        <v>1008</v>
      </c>
      <c r="C478" s="47"/>
      <c r="D478" s="47" t="s">
        <v>160</v>
      </c>
      <c r="E478" s="46">
        <v>2019</v>
      </c>
      <c r="F478" s="46">
        <v>3</v>
      </c>
      <c r="G478" s="3"/>
      <c r="H478" s="4">
        <v>59</v>
      </c>
      <c r="I478" s="4">
        <f>H478*$L$6</f>
        <v>71.39</v>
      </c>
      <c r="J478" s="18"/>
      <c r="K478" s="20"/>
      <c r="L478" s="18"/>
    </row>
    <row r="479" spans="1:12" ht="30" customHeight="1" x14ac:dyDescent="0.3">
      <c r="A479" s="63" t="s">
        <v>1641</v>
      </c>
      <c r="B479" s="47" t="s">
        <v>1008</v>
      </c>
      <c r="C479" s="47"/>
      <c r="D479" s="47" t="s">
        <v>160</v>
      </c>
      <c r="E479" s="46">
        <v>2020</v>
      </c>
      <c r="F479" s="46">
        <v>3</v>
      </c>
      <c r="G479" s="3"/>
      <c r="H479" s="4">
        <v>59</v>
      </c>
      <c r="I479" s="4">
        <f>H479*$L$6</f>
        <v>71.39</v>
      </c>
      <c r="J479" s="18"/>
      <c r="K479" s="20"/>
      <c r="L479" s="18"/>
    </row>
    <row r="480" spans="1:12" ht="30" customHeight="1" x14ac:dyDescent="0.3">
      <c r="A480" s="63" t="s">
        <v>1641</v>
      </c>
      <c r="B480" s="47" t="s">
        <v>1008</v>
      </c>
      <c r="C480" s="47"/>
      <c r="D480" s="47" t="s">
        <v>160</v>
      </c>
      <c r="E480" s="46">
        <v>2021</v>
      </c>
      <c r="F480" s="46">
        <v>2</v>
      </c>
      <c r="G480" s="3"/>
      <c r="H480" s="4">
        <v>59</v>
      </c>
      <c r="I480" s="4">
        <f>H480*$L$6</f>
        <v>71.39</v>
      </c>
      <c r="J480" s="18" t="s">
        <v>10</v>
      </c>
      <c r="K480" s="20"/>
      <c r="L480" s="18"/>
    </row>
    <row r="481" spans="1:12" ht="30" customHeight="1" x14ac:dyDescent="0.3">
      <c r="A481" s="64" t="s">
        <v>761</v>
      </c>
      <c r="B481" s="47" t="s">
        <v>1846</v>
      </c>
      <c r="C481" s="47" t="s">
        <v>412</v>
      </c>
      <c r="D481" s="47" t="s">
        <v>160</v>
      </c>
      <c r="E481" s="46">
        <v>2004</v>
      </c>
      <c r="F481" s="46">
        <v>1</v>
      </c>
      <c r="G481" s="3"/>
      <c r="H481" s="4">
        <v>12500</v>
      </c>
      <c r="I481" s="4">
        <f>H481*$L$6</f>
        <v>15125</v>
      </c>
      <c r="J481" s="18"/>
      <c r="K481" s="20"/>
      <c r="L481" s="18"/>
    </row>
    <row r="482" spans="1:12" ht="30" customHeight="1" x14ac:dyDescent="0.3">
      <c r="A482" s="63" t="s">
        <v>200</v>
      </c>
      <c r="B482" s="3" t="s">
        <v>621</v>
      </c>
      <c r="C482" s="3"/>
      <c r="D482" s="3" t="s">
        <v>160</v>
      </c>
      <c r="E482" s="3">
        <v>2018</v>
      </c>
      <c r="F482" s="3">
        <v>1</v>
      </c>
      <c r="G482" s="3"/>
      <c r="H482" s="4">
        <v>35</v>
      </c>
      <c r="I482" s="4">
        <f>H482*$L$6</f>
        <v>42.35</v>
      </c>
      <c r="J482" s="18"/>
      <c r="K482" s="20"/>
      <c r="L482" s="18"/>
    </row>
    <row r="483" spans="1:12" ht="30" customHeight="1" x14ac:dyDescent="0.3">
      <c r="A483" s="63" t="s">
        <v>1714</v>
      </c>
      <c r="B483" s="3" t="s">
        <v>1710</v>
      </c>
      <c r="C483" s="3"/>
      <c r="D483" s="3" t="s">
        <v>160</v>
      </c>
      <c r="E483" s="3">
        <v>2018</v>
      </c>
      <c r="F483" s="3">
        <v>3</v>
      </c>
      <c r="G483" s="3"/>
      <c r="H483" s="4">
        <v>195</v>
      </c>
      <c r="I483" s="4">
        <f>H483*$L$6</f>
        <v>235.95</v>
      </c>
      <c r="J483" s="18"/>
      <c r="K483" s="20"/>
      <c r="L483" s="18"/>
    </row>
    <row r="484" spans="1:12" ht="30" customHeight="1" x14ac:dyDescent="0.3">
      <c r="A484" s="63" t="s">
        <v>1476</v>
      </c>
      <c r="B484" s="3" t="s">
        <v>958</v>
      </c>
      <c r="C484" s="3"/>
      <c r="D484" s="3" t="s">
        <v>160</v>
      </c>
      <c r="E484" s="3">
        <v>2012</v>
      </c>
      <c r="F484" s="3">
        <v>3</v>
      </c>
      <c r="G484" s="3"/>
      <c r="H484" s="4">
        <v>295</v>
      </c>
      <c r="I484" s="4">
        <f>H484*$L$6</f>
        <v>356.95</v>
      </c>
      <c r="J484" s="18"/>
      <c r="K484" s="20"/>
      <c r="L484" s="18"/>
    </row>
    <row r="485" spans="1:12" ht="30" customHeight="1" x14ac:dyDescent="0.3">
      <c r="A485" s="64" t="s">
        <v>945</v>
      </c>
      <c r="B485" s="47" t="s">
        <v>908</v>
      </c>
      <c r="C485" s="47"/>
      <c r="D485" s="47" t="s">
        <v>160</v>
      </c>
      <c r="E485" s="46">
        <v>1978</v>
      </c>
      <c r="F485" s="46">
        <v>1</v>
      </c>
      <c r="G485" s="3"/>
      <c r="H485" s="4">
        <v>200</v>
      </c>
      <c r="I485" s="4">
        <f>H485*$L$6</f>
        <v>242</v>
      </c>
      <c r="J485" s="18"/>
      <c r="K485" s="20"/>
      <c r="L485" s="18"/>
    </row>
    <row r="486" spans="1:12" ht="30" customHeight="1" x14ac:dyDescent="0.3">
      <c r="A486" s="63" t="s">
        <v>1854</v>
      </c>
      <c r="B486" s="3" t="s">
        <v>1710</v>
      </c>
      <c r="C486" s="3" t="s">
        <v>412</v>
      </c>
      <c r="D486" s="3" t="s">
        <v>160</v>
      </c>
      <c r="E486" s="3">
        <v>2020</v>
      </c>
      <c r="F486" s="3">
        <v>1</v>
      </c>
      <c r="G486" s="3"/>
      <c r="H486" s="4">
        <v>135</v>
      </c>
      <c r="I486" s="4">
        <f>H486*$L$6</f>
        <v>163.35</v>
      </c>
      <c r="J486" s="18"/>
      <c r="K486" s="20"/>
      <c r="L486" s="18"/>
    </row>
    <row r="487" spans="1:12" ht="30" customHeight="1" x14ac:dyDescent="0.3">
      <c r="A487" s="64" t="s">
        <v>1342</v>
      </c>
      <c r="B487" s="47" t="s">
        <v>1343</v>
      </c>
      <c r="C487" s="47"/>
      <c r="D487" s="47" t="s">
        <v>160</v>
      </c>
      <c r="E487" s="46">
        <v>2019</v>
      </c>
      <c r="F487" s="46">
        <v>1</v>
      </c>
      <c r="G487" s="3"/>
      <c r="H487" s="4">
        <v>125</v>
      </c>
      <c r="I487" s="4">
        <f>H487*$L$6</f>
        <v>151.25</v>
      </c>
      <c r="J487" s="18" t="s">
        <v>10</v>
      </c>
      <c r="K487" s="20"/>
      <c r="L487" s="18"/>
    </row>
    <row r="488" spans="1:12" ht="30" customHeight="1" x14ac:dyDescent="0.3">
      <c r="A488" s="64" t="s">
        <v>1734</v>
      </c>
      <c r="B488" s="47" t="s">
        <v>1733</v>
      </c>
      <c r="C488" s="47"/>
      <c r="D488" s="47" t="s">
        <v>160</v>
      </c>
      <c r="E488" s="46">
        <v>2021</v>
      </c>
      <c r="F488" s="46">
        <v>6</v>
      </c>
      <c r="G488" s="3"/>
      <c r="H488" s="4">
        <v>49</v>
      </c>
      <c r="I488" s="4">
        <f>H488*$L$6</f>
        <v>59.29</v>
      </c>
      <c r="J488" s="18"/>
      <c r="K488" s="20"/>
      <c r="L488" s="18"/>
    </row>
    <row r="489" spans="1:12" ht="30" customHeight="1" x14ac:dyDescent="0.3">
      <c r="A489" s="64" t="s">
        <v>357</v>
      </c>
      <c r="B489" s="47" t="s">
        <v>485</v>
      </c>
      <c r="C489" s="47"/>
      <c r="D489" s="47" t="s">
        <v>160</v>
      </c>
      <c r="E489" s="46">
        <v>2019</v>
      </c>
      <c r="F489" s="46">
        <v>4</v>
      </c>
      <c r="G489" s="3"/>
      <c r="H489" s="4">
        <v>195</v>
      </c>
      <c r="I489" s="4">
        <f>H489*$L$6</f>
        <v>235.95</v>
      </c>
      <c r="J489" s="18"/>
      <c r="K489" s="20"/>
      <c r="L489" s="18"/>
    </row>
    <row r="490" spans="1:12" ht="30" customHeight="1" x14ac:dyDescent="0.3">
      <c r="A490" s="64" t="s">
        <v>357</v>
      </c>
      <c r="B490" s="47" t="s">
        <v>485</v>
      </c>
      <c r="C490" s="47"/>
      <c r="D490" s="47" t="s">
        <v>160</v>
      </c>
      <c r="E490" s="46">
        <v>2020</v>
      </c>
      <c r="F490" s="46">
        <v>6</v>
      </c>
      <c r="G490" s="3"/>
      <c r="H490" s="4">
        <v>215</v>
      </c>
      <c r="I490" s="4">
        <f>H490*$L$6</f>
        <v>260.14999999999998</v>
      </c>
      <c r="J490" s="18"/>
      <c r="K490" s="20"/>
      <c r="L490" s="18"/>
    </row>
    <row r="491" spans="1:12" ht="30" customHeight="1" x14ac:dyDescent="0.3">
      <c r="A491" s="63" t="s">
        <v>202</v>
      </c>
      <c r="B491" s="3" t="s">
        <v>343</v>
      </c>
      <c r="C491" s="3"/>
      <c r="D491" s="3" t="s">
        <v>160</v>
      </c>
      <c r="E491" s="3" t="s">
        <v>203</v>
      </c>
      <c r="F491" s="3">
        <v>1</v>
      </c>
      <c r="G491" s="3"/>
      <c r="H491" s="4">
        <v>20</v>
      </c>
      <c r="I491" s="4">
        <f>H491*$L$6</f>
        <v>24.2</v>
      </c>
      <c r="J491" s="3"/>
      <c r="K491" s="20"/>
      <c r="L491" s="18"/>
    </row>
    <row r="492" spans="1:12" ht="30" customHeight="1" x14ac:dyDescent="0.3">
      <c r="A492" s="64" t="s">
        <v>1280</v>
      </c>
      <c r="B492" s="47" t="s">
        <v>1236</v>
      </c>
      <c r="C492" s="47"/>
      <c r="D492" s="47" t="s">
        <v>160</v>
      </c>
      <c r="E492" s="46">
        <v>1978</v>
      </c>
      <c r="F492" s="46">
        <v>3</v>
      </c>
      <c r="G492" s="3"/>
      <c r="H492" s="4">
        <v>65</v>
      </c>
      <c r="I492" s="4">
        <f>H492*$L$6</f>
        <v>78.649999999999991</v>
      </c>
      <c r="J492" s="18"/>
      <c r="K492" s="20"/>
      <c r="L492" s="18"/>
    </row>
    <row r="493" spans="1:12" ht="30" customHeight="1" x14ac:dyDescent="0.3">
      <c r="A493" s="63" t="s">
        <v>120</v>
      </c>
      <c r="B493" s="3" t="s">
        <v>119</v>
      </c>
      <c r="C493" s="3"/>
      <c r="D493" s="3" t="s">
        <v>160</v>
      </c>
      <c r="E493" s="3">
        <v>1999</v>
      </c>
      <c r="F493" s="3">
        <v>1</v>
      </c>
      <c r="G493" s="3"/>
      <c r="H493" s="4">
        <v>30</v>
      </c>
      <c r="I493" s="4">
        <f>H493*$L$6</f>
        <v>36.299999999999997</v>
      </c>
      <c r="J493" s="18"/>
      <c r="K493" s="20"/>
      <c r="L493" s="18"/>
    </row>
    <row r="494" spans="1:12" ht="30" customHeight="1" x14ac:dyDescent="0.3">
      <c r="A494" s="64" t="s">
        <v>1372</v>
      </c>
      <c r="B494" s="47" t="s">
        <v>1347</v>
      </c>
      <c r="C494" s="47"/>
      <c r="D494" s="47" t="s">
        <v>160</v>
      </c>
      <c r="E494" s="46">
        <v>1968</v>
      </c>
      <c r="F494" s="46">
        <v>2</v>
      </c>
      <c r="G494" s="3"/>
      <c r="H494" s="4">
        <v>30</v>
      </c>
      <c r="I494" s="4">
        <f>H494*$L$6</f>
        <v>36.299999999999997</v>
      </c>
      <c r="J494" s="18"/>
      <c r="K494" s="20"/>
      <c r="L494" s="18"/>
    </row>
    <row r="495" spans="1:12" ht="30" customHeight="1" x14ac:dyDescent="0.3">
      <c r="A495" s="64" t="s">
        <v>1373</v>
      </c>
      <c r="B495" s="47" t="s">
        <v>1347</v>
      </c>
      <c r="C495" s="47"/>
      <c r="D495" s="47" t="s">
        <v>160</v>
      </c>
      <c r="E495" s="46">
        <v>1968</v>
      </c>
      <c r="F495" s="46">
        <v>1</v>
      </c>
      <c r="G495" s="3"/>
      <c r="H495" s="4">
        <v>25</v>
      </c>
      <c r="I495" s="4">
        <f>H495*$L$6</f>
        <v>30.25</v>
      </c>
      <c r="J495" s="18"/>
      <c r="K495" s="20"/>
      <c r="L495" s="18"/>
    </row>
    <row r="496" spans="1:12" ht="30" customHeight="1" x14ac:dyDescent="0.3">
      <c r="A496" s="64" t="s">
        <v>1703</v>
      </c>
      <c r="B496" s="47" t="s">
        <v>815</v>
      </c>
      <c r="C496" s="47"/>
      <c r="D496" s="47" t="s">
        <v>160</v>
      </c>
      <c r="E496" s="46">
        <v>2022</v>
      </c>
      <c r="F496" s="46">
        <v>1</v>
      </c>
      <c r="G496" s="3"/>
      <c r="H496" s="4">
        <v>155</v>
      </c>
      <c r="I496" s="4">
        <f>H496*$L$6</f>
        <v>187.54999999999998</v>
      </c>
      <c r="J496" s="18" t="s">
        <v>10</v>
      </c>
      <c r="K496" s="20"/>
      <c r="L496" s="18"/>
    </row>
    <row r="497" spans="1:12" ht="30" customHeight="1" x14ac:dyDescent="0.3">
      <c r="A497" s="64" t="s">
        <v>1230</v>
      </c>
      <c r="B497" s="47" t="s">
        <v>1619</v>
      </c>
      <c r="C497" s="47"/>
      <c r="D497" s="47" t="s">
        <v>160</v>
      </c>
      <c r="E497" s="46">
        <v>2017</v>
      </c>
      <c r="F497" s="46">
        <v>2</v>
      </c>
      <c r="G497" s="3"/>
      <c r="H497" s="4">
        <v>225</v>
      </c>
      <c r="I497" s="4">
        <f>H497*$L$6</f>
        <v>272.25</v>
      </c>
      <c r="J497" s="18" t="s">
        <v>10</v>
      </c>
      <c r="K497" s="20"/>
      <c r="L497" s="18"/>
    </row>
    <row r="498" spans="1:12" ht="30" customHeight="1" x14ac:dyDescent="0.3">
      <c r="A498" s="64" t="s">
        <v>1230</v>
      </c>
      <c r="B498" s="47" t="s">
        <v>1619</v>
      </c>
      <c r="C498" s="47"/>
      <c r="D498" s="47" t="s">
        <v>160</v>
      </c>
      <c r="E498" s="46">
        <v>2018</v>
      </c>
      <c r="F498" s="46">
        <v>2</v>
      </c>
      <c r="G498" s="3"/>
      <c r="H498" s="4">
        <v>255</v>
      </c>
      <c r="I498" s="4">
        <f>H498*$L$6</f>
        <v>308.55</v>
      </c>
      <c r="J498" s="18" t="s">
        <v>10</v>
      </c>
      <c r="K498" s="20"/>
      <c r="L498" s="18"/>
    </row>
    <row r="499" spans="1:12" ht="30" customHeight="1" x14ac:dyDescent="0.3">
      <c r="A499" s="64" t="s">
        <v>1230</v>
      </c>
      <c r="B499" s="47" t="s">
        <v>1619</v>
      </c>
      <c r="C499" s="47"/>
      <c r="D499" s="47" t="s">
        <v>160</v>
      </c>
      <c r="E499" s="46">
        <v>2019</v>
      </c>
      <c r="F499" s="46">
        <v>2</v>
      </c>
      <c r="G499" s="3"/>
      <c r="H499" s="4">
        <v>265</v>
      </c>
      <c r="I499" s="4">
        <f>H499*$L$6</f>
        <v>320.64999999999998</v>
      </c>
      <c r="J499" s="18" t="s">
        <v>10</v>
      </c>
      <c r="K499" s="20"/>
      <c r="L499" s="18"/>
    </row>
    <row r="500" spans="1:12" ht="30" customHeight="1" x14ac:dyDescent="0.3">
      <c r="A500" s="64" t="s">
        <v>1230</v>
      </c>
      <c r="B500" s="47" t="s">
        <v>1619</v>
      </c>
      <c r="C500" s="47"/>
      <c r="D500" s="47" t="s">
        <v>160</v>
      </c>
      <c r="E500" s="46">
        <v>2020</v>
      </c>
      <c r="F500" s="46">
        <v>1</v>
      </c>
      <c r="G500" s="3"/>
      <c r="H500" s="4">
        <v>255</v>
      </c>
      <c r="I500" s="4">
        <f>H500*$L$6</f>
        <v>308.55</v>
      </c>
      <c r="J500" s="18" t="s">
        <v>10</v>
      </c>
      <c r="K500" s="20"/>
      <c r="L500" s="18"/>
    </row>
    <row r="501" spans="1:12" ht="30" customHeight="1" x14ac:dyDescent="0.3">
      <c r="A501" s="64" t="s">
        <v>1230</v>
      </c>
      <c r="B501" s="47" t="s">
        <v>1619</v>
      </c>
      <c r="C501" s="47"/>
      <c r="D501" s="47" t="s">
        <v>160</v>
      </c>
      <c r="E501" s="46">
        <v>2021</v>
      </c>
      <c r="F501" s="46">
        <v>1</v>
      </c>
      <c r="G501" s="3"/>
      <c r="H501" s="4">
        <v>285</v>
      </c>
      <c r="I501" s="4">
        <f>H501*$L$6</f>
        <v>344.84999999999997</v>
      </c>
      <c r="J501" s="18" t="s">
        <v>10</v>
      </c>
      <c r="K501" s="20"/>
      <c r="L501" s="18"/>
    </row>
    <row r="502" spans="1:12" ht="30" customHeight="1" x14ac:dyDescent="0.3">
      <c r="A502" s="64" t="s">
        <v>1230</v>
      </c>
      <c r="B502" s="47" t="s">
        <v>815</v>
      </c>
      <c r="C502" s="47"/>
      <c r="D502" s="3" t="s">
        <v>160</v>
      </c>
      <c r="E502" s="46">
        <v>2021</v>
      </c>
      <c r="F502" s="46">
        <v>1</v>
      </c>
      <c r="G502" s="3"/>
      <c r="H502" s="4">
        <v>145</v>
      </c>
      <c r="I502" s="4">
        <f>H502*$L$6</f>
        <v>175.45</v>
      </c>
      <c r="J502" s="18"/>
      <c r="K502" s="20"/>
      <c r="L502" s="18"/>
    </row>
    <row r="503" spans="1:12" ht="30" customHeight="1" x14ac:dyDescent="0.3">
      <c r="A503" s="63" t="s">
        <v>637</v>
      </c>
      <c r="B503" s="47" t="s">
        <v>148</v>
      </c>
      <c r="C503" s="47"/>
      <c r="D503" s="3" t="s">
        <v>160</v>
      </c>
      <c r="E503" s="46">
        <v>2020</v>
      </c>
      <c r="F503" s="46">
        <v>3</v>
      </c>
      <c r="G503" s="3"/>
      <c r="H503" s="4">
        <v>155</v>
      </c>
      <c r="I503" s="4">
        <f>H503*$L$6</f>
        <v>187.54999999999998</v>
      </c>
      <c r="J503" s="18"/>
      <c r="K503" s="20"/>
      <c r="L503" s="18"/>
    </row>
    <row r="504" spans="1:12" ht="30" customHeight="1" x14ac:dyDescent="0.3">
      <c r="A504" s="63" t="s">
        <v>637</v>
      </c>
      <c r="B504" s="47" t="s">
        <v>148</v>
      </c>
      <c r="C504" s="47"/>
      <c r="D504" s="3" t="s">
        <v>160</v>
      </c>
      <c r="E504" s="46">
        <v>2021</v>
      </c>
      <c r="F504" s="46">
        <v>2</v>
      </c>
      <c r="G504" s="3"/>
      <c r="H504" s="4">
        <v>145</v>
      </c>
      <c r="I504" s="4">
        <f>H504*$L$6</f>
        <v>175.45</v>
      </c>
      <c r="J504" s="18" t="s">
        <v>10</v>
      </c>
      <c r="K504" s="20"/>
      <c r="L504" s="18"/>
    </row>
    <row r="505" spans="1:12" ht="30" customHeight="1" x14ac:dyDescent="0.3">
      <c r="A505" s="63" t="s">
        <v>637</v>
      </c>
      <c r="B505" s="3" t="s">
        <v>199</v>
      </c>
      <c r="C505" s="3"/>
      <c r="D505" s="3" t="s">
        <v>160</v>
      </c>
      <c r="E505" s="3">
        <v>2016</v>
      </c>
      <c r="F505" s="3">
        <f>6-2</f>
        <v>4</v>
      </c>
      <c r="G505" s="3"/>
      <c r="H505" s="4">
        <v>95</v>
      </c>
      <c r="I505" s="4">
        <f>H505*$L$6</f>
        <v>114.95</v>
      </c>
      <c r="J505" s="18"/>
      <c r="K505" s="20"/>
      <c r="L505" s="18"/>
    </row>
    <row r="506" spans="1:12" ht="30" customHeight="1" x14ac:dyDescent="0.3">
      <c r="A506" s="63" t="s">
        <v>1052</v>
      </c>
      <c r="B506" s="3" t="s">
        <v>541</v>
      </c>
      <c r="C506" s="3"/>
      <c r="D506" s="3" t="s">
        <v>160</v>
      </c>
      <c r="E506" s="3">
        <v>2014</v>
      </c>
      <c r="F506" s="3">
        <v>10</v>
      </c>
      <c r="G506" s="3"/>
      <c r="H506" s="4">
        <v>39</v>
      </c>
      <c r="I506" s="4">
        <f>H506*$L$6</f>
        <v>47.19</v>
      </c>
      <c r="J506" s="18"/>
      <c r="K506" s="20"/>
      <c r="L506" s="18"/>
    </row>
    <row r="507" spans="1:12" ht="30" customHeight="1" x14ac:dyDescent="0.3">
      <c r="A507" s="63" t="s">
        <v>1052</v>
      </c>
      <c r="B507" s="3" t="s">
        <v>541</v>
      </c>
      <c r="C507" s="3"/>
      <c r="D507" s="3" t="s">
        <v>160</v>
      </c>
      <c r="E507" s="3">
        <v>2016</v>
      </c>
      <c r="F507" s="3">
        <v>11</v>
      </c>
      <c r="G507" s="3"/>
      <c r="H507" s="4">
        <v>45</v>
      </c>
      <c r="I507" s="4">
        <f>H507*$L$6</f>
        <v>54.449999999999996</v>
      </c>
      <c r="J507" s="18"/>
      <c r="K507" s="20"/>
      <c r="L507" s="18"/>
    </row>
    <row r="508" spans="1:12" ht="30" customHeight="1" x14ac:dyDescent="0.3">
      <c r="A508" s="64" t="s">
        <v>1229</v>
      </c>
      <c r="B508" s="47" t="s">
        <v>815</v>
      </c>
      <c r="C508" s="47"/>
      <c r="D508" s="3" t="s">
        <v>160</v>
      </c>
      <c r="E508" s="46">
        <v>2021</v>
      </c>
      <c r="F508" s="46">
        <v>1</v>
      </c>
      <c r="G508" s="3"/>
      <c r="H508" s="4">
        <v>145</v>
      </c>
      <c r="I508" s="4">
        <f>H508*$L$6</f>
        <v>175.45</v>
      </c>
      <c r="J508" s="18"/>
      <c r="K508" s="20"/>
      <c r="L508" s="18"/>
    </row>
    <row r="509" spans="1:12" ht="30" customHeight="1" x14ac:dyDescent="0.3">
      <c r="A509" s="63" t="s">
        <v>1074</v>
      </c>
      <c r="B509" s="3" t="s">
        <v>526</v>
      </c>
      <c r="C509" s="3"/>
      <c r="D509" s="3" t="s">
        <v>160</v>
      </c>
      <c r="E509" s="3">
        <v>2018</v>
      </c>
      <c r="F509" s="3">
        <v>4</v>
      </c>
      <c r="G509" s="3"/>
      <c r="H509" s="4">
        <v>53.72</v>
      </c>
      <c r="I509" s="4">
        <f>H509*$L$6</f>
        <v>65.001199999999997</v>
      </c>
      <c r="J509" s="18"/>
      <c r="K509" s="55"/>
      <c r="L509" s="18"/>
    </row>
    <row r="510" spans="1:12" ht="30" customHeight="1" x14ac:dyDescent="0.3">
      <c r="A510" s="64" t="s">
        <v>174</v>
      </c>
      <c r="B510" s="47" t="s">
        <v>94</v>
      </c>
      <c r="C510" s="47"/>
      <c r="D510" s="47" t="s">
        <v>160</v>
      </c>
      <c r="E510" s="46">
        <v>2015</v>
      </c>
      <c r="F510" s="46">
        <v>3</v>
      </c>
      <c r="G510" s="3"/>
      <c r="H510" s="4">
        <v>61.98</v>
      </c>
      <c r="I510" s="4">
        <f>H510*$L$6</f>
        <v>74.995799999999988</v>
      </c>
      <c r="J510" s="18"/>
      <c r="K510" s="61"/>
      <c r="L510" s="18"/>
    </row>
    <row r="511" spans="1:12" ht="30" customHeight="1" x14ac:dyDescent="0.3">
      <c r="A511" s="64" t="s">
        <v>174</v>
      </c>
      <c r="B511" s="47" t="s">
        <v>94</v>
      </c>
      <c r="C511" s="47"/>
      <c r="D511" s="47" t="s">
        <v>160</v>
      </c>
      <c r="E511" s="46">
        <v>2020</v>
      </c>
      <c r="F511" s="46">
        <v>3</v>
      </c>
      <c r="G511" s="3"/>
      <c r="H511" s="4">
        <v>61.98</v>
      </c>
      <c r="I511" s="4">
        <f>H511*$L$6</f>
        <v>74.995799999999988</v>
      </c>
      <c r="J511" s="18"/>
      <c r="K511" s="61"/>
      <c r="L511" s="18"/>
    </row>
    <row r="512" spans="1:12" ht="30" customHeight="1" x14ac:dyDescent="0.3">
      <c r="A512" s="64" t="s">
        <v>174</v>
      </c>
      <c r="B512" s="47" t="s">
        <v>1619</v>
      </c>
      <c r="C512" s="47"/>
      <c r="D512" s="47" t="s">
        <v>160</v>
      </c>
      <c r="E512" s="46">
        <v>2017</v>
      </c>
      <c r="F512" s="46">
        <v>3</v>
      </c>
      <c r="G512" s="3"/>
      <c r="H512" s="4">
        <v>245</v>
      </c>
      <c r="I512" s="4">
        <f>H512*$L$6</f>
        <v>296.45</v>
      </c>
      <c r="J512" s="18" t="s">
        <v>10</v>
      </c>
      <c r="K512" s="61"/>
      <c r="L512" s="18"/>
    </row>
    <row r="513" spans="1:12" ht="30" customHeight="1" x14ac:dyDescent="0.3">
      <c r="A513" s="64" t="s">
        <v>174</v>
      </c>
      <c r="B513" s="47" t="s">
        <v>1619</v>
      </c>
      <c r="C513" s="47"/>
      <c r="D513" s="47" t="s">
        <v>160</v>
      </c>
      <c r="E513" s="46">
        <v>2018</v>
      </c>
      <c r="F513" s="46">
        <v>1</v>
      </c>
      <c r="G513" s="3"/>
      <c r="H513" s="4">
        <v>265</v>
      </c>
      <c r="I513" s="4">
        <f>H513*$L$6</f>
        <v>320.64999999999998</v>
      </c>
      <c r="J513" s="18" t="s">
        <v>10</v>
      </c>
      <c r="K513" s="61"/>
      <c r="L513" s="18"/>
    </row>
    <row r="514" spans="1:12" ht="30" customHeight="1" x14ac:dyDescent="0.3">
      <c r="A514" s="64" t="s">
        <v>174</v>
      </c>
      <c r="B514" s="47" t="s">
        <v>1619</v>
      </c>
      <c r="C514" s="47"/>
      <c r="D514" s="47" t="s">
        <v>160</v>
      </c>
      <c r="E514" s="46">
        <v>2019</v>
      </c>
      <c r="F514" s="46">
        <v>1</v>
      </c>
      <c r="G514" s="3"/>
      <c r="H514" s="4">
        <v>275</v>
      </c>
      <c r="I514" s="4">
        <f>H514*$L$6</f>
        <v>332.75</v>
      </c>
      <c r="J514" s="18" t="s">
        <v>10</v>
      </c>
      <c r="K514" s="61"/>
      <c r="L514" s="18"/>
    </row>
    <row r="515" spans="1:12" ht="30" customHeight="1" x14ac:dyDescent="0.3">
      <c r="A515" s="64" t="s">
        <v>174</v>
      </c>
      <c r="B515" s="47" t="s">
        <v>1619</v>
      </c>
      <c r="C515" s="47"/>
      <c r="D515" s="47" t="s">
        <v>160</v>
      </c>
      <c r="E515" s="46">
        <v>2020</v>
      </c>
      <c r="F515" s="46">
        <v>1</v>
      </c>
      <c r="G515" s="3"/>
      <c r="H515" s="4">
        <v>265</v>
      </c>
      <c r="I515" s="4">
        <f>H515*$L$6</f>
        <v>320.64999999999998</v>
      </c>
      <c r="J515" s="18" t="s">
        <v>10</v>
      </c>
      <c r="K515" s="61"/>
      <c r="L515" s="18"/>
    </row>
    <row r="516" spans="1:12" ht="30" customHeight="1" x14ac:dyDescent="0.3">
      <c r="A516" s="64" t="s">
        <v>174</v>
      </c>
      <c r="B516" s="47" t="s">
        <v>148</v>
      </c>
      <c r="C516" s="47"/>
      <c r="D516" s="47" t="s">
        <v>160</v>
      </c>
      <c r="E516" s="46">
        <v>2020</v>
      </c>
      <c r="F516" s="46">
        <v>3</v>
      </c>
      <c r="G516" s="3"/>
      <c r="H516" s="4">
        <v>155</v>
      </c>
      <c r="I516" s="4">
        <f>H516*$L$6</f>
        <v>187.54999999999998</v>
      </c>
      <c r="J516" s="18"/>
      <c r="K516" s="61"/>
      <c r="L516" s="18"/>
    </row>
    <row r="517" spans="1:12" ht="30" customHeight="1" x14ac:dyDescent="0.3">
      <c r="A517" s="64" t="s">
        <v>174</v>
      </c>
      <c r="B517" s="47" t="s">
        <v>148</v>
      </c>
      <c r="C517" s="47"/>
      <c r="D517" s="47" t="s">
        <v>160</v>
      </c>
      <c r="E517" s="46">
        <v>2021</v>
      </c>
      <c r="F517" s="46">
        <v>1</v>
      </c>
      <c r="G517" s="3"/>
      <c r="H517" s="4">
        <v>145</v>
      </c>
      <c r="I517" s="4">
        <f>H517*$L$6</f>
        <v>175.45</v>
      </c>
      <c r="J517" s="18" t="s">
        <v>10</v>
      </c>
      <c r="K517" s="61"/>
      <c r="L517" s="18"/>
    </row>
    <row r="518" spans="1:12" ht="30" customHeight="1" x14ac:dyDescent="0.3">
      <c r="A518" s="64" t="s">
        <v>1073</v>
      </c>
      <c r="B518" s="47" t="s">
        <v>988</v>
      </c>
      <c r="C518" s="47"/>
      <c r="D518" s="47" t="s">
        <v>160</v>
      </c>
      <c r="E518" s="46">
        <v>1990</v>
      </c>
      <c r="F518" s="46">
        <v>2</v>
      </c>
      <c r="G518" s="3"/>
      <c r="H518" s="4">
        <v>85</v>
      </c>
      <c r="I518" s="4">
        <f>H518*$L$6</f>
        <v>102.85</v>
      </c>
      <c r="J518" s="18"/>
      <c r="K518" s="20"/>
      <c r="L518" s="18"/>
    </row>
    <row r="519" spans="1:12" ht="30" customHeight="1" x14ac:dyDescent="0.3">
      <c r="A519" s="64" t="s">
        <v>1072</v>
      </c>
      <c r="B519" s="47" t="s">
        <v>910</v>
      </c>
      <c r="C519" s="47"/>
      <c r="D519" s="47" t="s">
        <v>160</v>
      </c>
      <c r="E519" s="46">
        <v>1972</v>
      </c>
      <c r="F519" s="46">
        <v>1</v>
      </c>
      <c r="G519" s="3"/>
      <c r="H519" s="4">
        <v>75</v>
      </c>
      <c r="I519" s="4">
        <f>H519*$L$6</f>
        <v>90.75</v>
      </c>
      <c r="J519" s="18"/>
      <c r="K519" s="20"/>
      <c r="L519" s="18"/>
    </row>
    <row r="520" spans="1:12" ht="30" customHeight="1" x14ac:dyDescent="0.3">
      <c r="A520" s="63" t="s">
        <v>602</v>
      </c>
      <c r="B520" s="3" t="s">
        <v>541</v>
      </c>
      <c r="C520" s="3"/>
      <c r="D520" s="3" t="s">
        <v>160</v>
      </c>
      <c r="E520" s="3">
        <v>2020</v>
      </c>
      <c r="F520" s="3">
        <v>11</v>
      </c>
      <c r="G520" s="3"/>
      <c r="H520" s="4">
        <v>47</v>
      </c>
      <c r="I520" s="4">
        <f>H520*$L$6</f>
        <v>56.87</v>
      </c>
      <c r="J520" s="18"/>
      <c r="K520" s="20" t="s">
        <v>62</v>
      </c>
      <c r="L520" s="18"/>
    </row>
    <row r="521" spans="1:12" ht="30" customHeight="1" x14ac:dyDescent="0.3">
      <c r="A521" s="64" t="s">
        <v>1228</v>
      </c>
      <c r="B521" s="47" t="s">
        <v>815</v>
      </c>
      <c r="C521" s="47"/>
      <c r="D521" s="3" t="s">
        <v>160</v>
      </c>
      <c r="E521" s="46">
        <v>2021</v>
      </c>
      <c r="F521" s="46">
        <v>1</v>
      </c>
      <c r="G521" s="3"/>
      <c r="H521" s="4">
        <v>95</v>
      </c>
      <c r="I521" s="4">
        <f>H521*$L$6</f>
        <v>114.95</v>
      </c>
      <c r="J521" s="18"/>
      <c r="K521" s="20"/>
      <c r="L521" s="18"/>
    </row>
    <row r="522" spans="1:12" ht="30" customHeight="1" x14ac:dyDescent="0.3">
      <c r="A522" s="63" t="s">
        <v>873</v>
      </c>
      <c r="B522" s="3" t="s">
        <v>541</v>
      </c>
      <c r="C522" s="3"/>
      <c r="D522" s="3" t="s">
        <v>160</v>
      </c>
      <c r="E522" s="3">
        <v>2016</v>
      </c>
      <c r="F522" s="3">
        <v>5</v>
      </c>
      <c r="G522" s="3"/>
      <c r="H522" s="4">
        <v>35</v>
      </c>
      <c r="I522" s="4">
        <f>H522*$L$6</f>
        <v>42.35</v>
      </c>
      <c r="J522" s="18"/>
      <c r="K522" s="20" t="s">
        <v>62</v>
      </c>
      <c r="L522" s="18"/>
    </row>
    <row r="523" spans="1:12" ht="30" customHeight="1" x14ac:dyDescent="0.3">
      <c r="A523" s="64" t="s">
        <v>1232</v>
      </c>
      <c r="B523" s="47" t="s">
        <v>815</v>
      </c>
      <c r="C523" s="47"/>
      <c r="D523" s="3" t="s">
        <v>160</v>
      </c>
      <c r="E523" s="46">
        <v>2021</v>
      </c>
      <c r="F523" s="46">
        <v>1</v>
      </c>
      <c r="G523" s="3"/>
      <c r="H523" s="4">
        <v>95</v>
      </c>
      <c r="I523" s="4">
        <f>H523*$L$6</f>
        <v>114.95</v>
      </c>
      <c r="J523" s="18"/>
      <c r="K523" s="20"/>
      <c r="L523" s="18"/>
    </row>
    <row r="524" spans="1:12" ht="30" customHeight="1" x14ac:dyDescent="0.3">
      <c r="A524" s="64" t="s">
        <v>1232</v>
      </c>
      <c r="B524" s="47" t="s">
        <v>815</v>
      </c>
      <c r="C524" s="47"/>
      <c r="D524" s="3" t="s">
        <v>160</v>
      </c>
      <c r="E524" s="46">
        <v>2022</v>
      </c>
      <c r="F524" s="46">
        <v>1</v>
      </c>
      <c r="G524" s="3"/>
      <c r="H524" s="4">
        <v>99</v>
      </c>
      <c r="I524" s="4">
        <f>H524*$L$6</f>
        <v>119.78999999999999</v>
      </c>
      <c r="J524" s="18" t="s">
        <v>10</v>
      </c>
      <c r="K524" s="20"/>
      <c r="L524" s="18"/>
    </row>
    <row r="525" spans="1:12" ht="30" customHeight="1" x14ac:dyDescent="0.3">
      <c r="A525" s="64" t="s">
        <v>1231</v>
      </c>
      <c r="B525" s="47" t="s">
        <v>815</v>
      </c>
      <c r="C525" s="47"/>
      <c r="D525" s="3" t="s">
        <v>160</v>
      </c>
      <c r="E525" s="46">
        <v>2021</v>
      </c>
      <c r="F525" s="46">
        <v>1</v>
      </c>
      <c r="G525" s="3"/>
      <c r="H525" s="4">
        <v>95</v>
      </c>
      <c r="I525" s="4">
        <f>H525*$L$6</f>
        <v>114.95</v>
      </c>
      <c r="J525" s="18"/>
      <c r="K525" s="20"/>
      <c r="L525" s="18"/>
    </row>
    <row r="526" spans="1:12" ht="30" customHeight="1" x14ac:dyDescent="0.3">
      <c r="A526" s="64" t="s">
        <v>1227</v>
      </c>
      <c r="B526" s="47" t="s">
        <v>815</v>
      </c>
      <c r="C526" s="47"/>
      <c r="D526" s="3" t="s">
        <v>160</v>
      </c>
      <c r="E526" s="46">
        <v>2021</v>
      </c>
      <c r="F526" s="46">
        <v>1</v>
      </c>
      <c r="G526" s="3"/>
      <c r="H526" s="4">
        <v>95</v>
      </c>
      <c r="I526" s="4">
        <f>H526*$L$6</f>
        <v>114.95</v>
      </c>
      <c r="J526" s="18"/>
      <c r="K526" s="20"/>
      <c r="L526" s="18"/>
    </row>
    <row r="527" spans="1:12" ht="30" customHeight="1" x14ac:dyDescent="0.3">
      <c r="A527" s="63" t="s">
        <v>816</v>
      </c>
      <c r="B527" s="3" t="s">
        <v>848</v>
      </c>
      <c r="C527" s="3"/>
      <c r="D527" s="3" t="s">
        <v>160</v>
      </c>
      <c r="E527" s="3">
        <v>2017</v>
      </c>
      <c r="F527" s="3">
        <v>1</v>
      </c>
      <c r="G527" s="3"/>
      <c r="H527" s="4">
        <v>84</v>
      </c>
      <c r="I527" s="4">
        <f>H527*$L$6</f>
        <v>101.64</v>
      </c>
      <c r="J527" s="18"/>
      <c r="K527" s="20"/>
      <c r="L527" s="18"/>
    </row>
    <row r="528" spans="1:12" ht="30" customHeight="1" x14ac:dyDescent="0.3">
      <c r="A528" s="63" t="s">
        <v>816</v>
      </c>
      <c r="B528" s="3" t="s">
        <v>848</v>
      </c>
      <c r="C528" s="3"/>
      <c r="D528" s="3" t="s">
        <v>160</v>
      </c>
      <c r="E528" s="3">
        <v>2018</v>
      </c>
      <c r="F528" s="3">
        <v>1</v>
      </c>
      <c r="G528" s="3"/>
      <c r="H528" s="4">
        <v>95</v>
      </c>
      <c r="I528" s="4">
        <f>H528*$L$6</f>
        <v>114.95</v>
      </c>
      <c r="J528" s="18"/>
      <c r="K528" s="20"/>
      <c r="L528" s="18"/>
    </row>
    <row r="529" spans="1:12" ht="30" customHeight="1" x14ac:dyDescent="0.3">
      <c r="A529" s="63" t="s">
        <v>816</v>
      </c>
      <c r="B529" s="3" t="s">
        <v>848</v>
      </c>
      <c r="C529" s="3"/>
      <c r="D529" s="3" t="s">
        <v>160</v>
      </c>
      <c r="E529" s="3">
        <v>2019</v>
      </c>
      <c r="F529" s="3">
        <v>1</v>
      </c>
      <c r="G529" s="3"/>
      <c r="H529" s="4">
        <v>95</v>
      </c>
      <c r="I529" s="4">
        <f>H529*$L$6</f>
        <v>114.95</v>
      </c>
      <c r="J529" s="18"/>
      <c r="K529" s="20"/>
      <c r="L529" s="18"/>
    </row>
    <row r="530" spans="1:12" ht="30" customHeight="1" x14ac:dyDescent="0.3">
      <c r="A530" s="63" t="s">
        <v>816</v>
      </c>
      <c r="B530" s="3" t="s">
        <v>848</v>
      </c>
      <c r="C530" s="3"/>
      <c r="D530" s="3" t="s">
        <v>160</v>
      </c>
      <c r="E530" s="3">
        <v>2020</v>
      </c>
      <c r="F530" s="3">
        <v>1</v>
      </c>
      <c r="G530" s="3"/>
      <c r="H530" s="4">
        <v>95</v>
      </c>
      <c r="I530" s="4">
        <f>H530*$L$6</f>
        <v>114.95</v>
      </c>
      <c r="J530" s="18"/>
      <c r="K530" s="20"/>
      <c r="L530" s="18"/>
    </row>
    <row r="531" spans="1:12" ht="30" customHeight="1" x14ac:dyDescent="0.3">
      <c r="A531" s="64" t="s">
        <v>816</v>
      </c>
      <c r="B531" s="47" t="s">
        <v>815</v>
      </c>
      <c r="C531" s="47"/>
      <c r="D531" s="3" t="s">
        <v>160</v>
      </c>
      <c r="E531" s="46">
        <v>2021</v>
      </c>
      <c r="F531" s="46">
        <v>1</v>
      </c>
      <c r="G531" s="3"/>
      <c r="H531" s="4">
        <v>95</v>
      </c>
      <c r="I531" s="4">
        <f>H531*$L$6</f>
        <v>114.95</v>
      </c>
      <c r="J531" s="18"/>
      <c r="K531" s="20"/>
      <c r="L531" s="18"/>
    </row>
    <row r="532" spans="1:12" ht="30" customHeight="1" x14ac:dyDescent="0.3">
      <c r="A532" s="64" t="s">
        <v>816</v>
      </c>
      <c r="B532" s="47" t="s">
        <v>815</v>
      </c>
      <c r="C532" s="47"/>
      <c r="D532" s="3" t="s">
        <v>160</v>
      </c>
      <c r="E532" s="46">
        <v>2022</v>
      </c>
      <c r="F532" s="46">
        <v>1</v>
      </c>
      <c r="G532" s="3"/>
      <c r="H532" s="4">
        <v>99</v>
      </c>
      <c r="I532" s="4">
        <f>H532*$L$6</f>
        <v>119.78999999999999</v>
      </c>
      <c r="J532" s="18" t="s">
        <v>10</v>
      </c>
      <c r="K532" s="20"/>
      <c r="L532" s="18"/>
    </row>
    <row r="533" spans="1:12" ht="30" customHeight="1" x14ac:dyDescent="0.3">
      <c r="A533" s="63" t="s">
        <v>817</v>
      </c>
      <c r="B533" s="3" t="s">
        <v>848</v>
      </c>
      <c r="C533" s="3"/>
      <c r="D533" s="3" t="s">
        <v>160</v>
      </c>
      <c r="E533" s="3">
        <v>2018</v>
      </c>
      <c r="F533" s="3">
        <v>1</v>
      </c>
      <c r="G533" s="3"/>
      <c r="H533" s="4">
        <v>95</v>
      </c>
      <c r="I533" s="4">
        <f>H533*$L$6</f>
        <v>114.95</v>
      </c>
      <c r="J533" s="18"/>
      <c r="K533" s="20"/>
      <c r="L533" s="18"/>
    </row>
    <row r="534" spans="1:12" ht="30" customHeight="1" x14ac:dyDescent="0.3">
      <c r="A534" s="63" t="s">
        <v>817</v>
      </c>
      <c r="B534" s="3" t="s">
        <v>848</v>
      </c>
      <c r="C534" s="3"/>
      <c r="D534" s="3" t="s">
        <v>160</v>
      </c>
      <c r="E534" s="3">
        <v>2019</v>
      </c>
      <c r="F534" s="3">
        <v>1</v>
      </c>
      <c r="G534" s="3"/>
      <c r="H534" s="4">
        <v>95</v>
      </c>
      <c r="I534" s="4">
        <f>H534*$L$6</f>
        <v>114.95</v>
      </c>
      <c r="J534" s="18"/>
      <c r="K534" s="20"/>
      <c r="L534" s="18"/>
    </row>
    <row r="535" spans="1:12" ht="30" customHeight="1" x14ac:dyDescent="0.3">
      <c r="A535" s="63" t="s">
        <v>817</v>
      </c>
      <c r="B535" s="3" t="s">
        <v>848</v>
      </c>
      <c r="C535" s="3"/>
      <c r="D535" s="3" t="s">
        <v>160</v>
      </c>
      <c r="E535" s="3">
        <v>2020</v>
      </c>
      <c r="F535" s="3">
        <v>1</v>
      </c>
      <c r="G535" s="3"/>
      <c r="H535" s="4">
        <v>95</v>
      </c>
      <c r="I535" s="4">
        <f>H535*$L$6</f>
        <v>114.95</v>
      </c>
      <c r="J535" s="18"/>
      <c r="K535" s="20"/>
      <c r="L535" s="18"/>
    </row>
    <row r="536" spans="1:12" ht="30" customHeight="1" x14ac:dyDescent="0.3">
      <c r="A536" s="64" t="s">
        <v>817</v>
      </c>
      <c r="B536" s="47" t="s">
        <v>815</v>
      </c>
      <c r="C536" s="47"/>
      <c r="D536" s="3" t="s">
        <v>160</v>
      </c>
      <c r="E536" s="46">
        <v>2021</v>
      </c>
      <c r="F536" s="46">
        <v>1</v>
      </c>
      <c r="G536" s="3"/>
      <c r="H536" s="4">
        <v>95</v>
      </c>
      <c r="I536" s="4">
        <f>H536*$L$6</f>
        <v>114.95</v>
      </c>
      <c r="J536" s="18"/>
      <c r="K536" s="20"/>
      <c r="L536" s="18"/>
    </row>
    <row r="537" spans="1:12" ht="30" customHeight="1" x14ac:dyDescent="0.3">
      <c r="A537" s="64" t="s">
        <v>817</v>
      </c>
      <c r="B537" s="47" t="s">
        <v>815</v>
      </c>
      <c r="C537" s="47"/>
      <c r="D537" s="3" t="s">
        <v>160</v>
      </c>
      <c r="E537" s="46">
        <v>2022</v>
      </c>
      <c r="F537" s="46">
        <v>1</v>
      </c>
      <c r="G537" s="3"/>
      <c r="H537" s="4">
        <v>99</v>
      </c>
      <c r="I537" s="4">
        <f>H537*$L$6</f>
        <v>119.78999999999999</v>
      </c>
      <c r="J537" s="18" t="s">
        <v>10</v>
      </c>
      <c r="K537" s="20"/>
      <c r="L537" s="18"/>
    </row>
    <row r="538" spans="1:12" ht="30" customHeight="1" x14ac:dyDescent="0.3">
      <c r="A538" s="63" t="s">
        <v>893</v>
      </c>
      <c r="B538" s="3" t="s">
        <v>848</v>
      </c>
      <c r="C538" s="3"/>
      <c r="D538" s="3" t="s">
        <v>160</v>
      </c>
      <c r="E538" s="3">
        <v>2019</v>
      </c>
      <c r="F538" s="3">
        <v>1</v>
      </c>
      <c r="G538" s="3"/>
      <c r="H538" s="4">
        <v>95</v>
      </c>
      <c r="I538" s="4">
        <f>H538*$L$6</f>
        <v>114.95</v>
      </c>
      <c r="J538" s="18"/>
      <c r="K538" s="20"/>
      <c r="L538" s="18"/>
    </row>
    <row r="539" spans="1:12" ht="30" customHeight="1" x14ac:dyDescent="0.3">
      <c r="A539" s="64" t="s">
        <v>1319</v>
      </c>
      <c r="B539" s="47" t="s">
        <v>1312</v>
      </c>
      <c r="C539" s="47"/>
      <c r="D539" s="47" t="s">
        <v>160</v>
      </c>
      <c r="E539" s="46">
        <v>2017</v>
      </c>
      <c r="F539" s="46">
        <v>2</v>
      </c>
      <c r="G539" s="3"/>
      <c r="H539" s="4">
        <v>695</v>
      </c>
      <c r="I539" s="4">
        <f>H539*$L$6</f>
        <v>840.94999999999993</v>
      </c>
      <c r="J539" s="18" t="s">
        <v>10</v>
      </c>
      <c r="K539" s="20"/>
      <c r="L539" s="18"/>
    </row>
    <row r="540" spans="1:12" ht="30" customHeight="1" x14ac:dyDescent="0.3">
      <c r="A540" s="64" t="s">
        <v>893</v>
      </c>
      <c r="B540" s="47" t="s">
        <v>815</v>
      </c>
      <c r="C540" s="47"/>
      <c r="D540" s="3" t="s">
        <v>160</v>
      </c>
      <c r="E540" s="46">
        <v>2021</v>
      </c>
      <c r="F540" s="46">
        <v>1</v>
      </c>
      <c r="G540" s="3"/>
      <c r="H540" s="4">
        <v>95</v>
      </c>
      <c r="I540" s="4">
        <f>H540*$L$6</f>
        <v>114.95</v>
      </c>
      <c r="J540" s="18" t="s">
        <v>10</v>
      </c>
      <c r="K540" s="20"/>
      <c r="L540" s="18"/>
    </row>
    <row r="541" spans="1:12" ht="30" customHeight="1" x14ac:dyDescent="0.3">
      <c r="A541" s="63" t="s">
        <v>540</v>
      </c>
      <c r="B541" s="3" t="s">
        <v>541</v>
      </c>
      <c r="C541" s="3"/>
      <c r="D541" s="3" t="s">
        <v>160</v>
      </c>
      <c r="E541" s="3">
        <v>2018</v>
      </c>
      <c r="F541" s="3">
        <v>3</v>
      </c>
      <c r="G541" s="3"/>
      <c r="H541" s="4">
        <v>34.71</v>
      </c>
      <c r="I541" s="4">
        <f>H541*$L$6</f>
        <v>41.999099999999999</v>
      </c>
      <c r="J541" s="18"/>
      <c r="K541" s="20" t="s">
        <v>62</v>
      </c>
      <c r="L541" s="18"/>
    </row>
    <row r="542" spans="1:12" ht="30" customHeight="1" x14ac:dyDescent="0.3">
      <c r="A542" s="64" t="s">
        <v>590</v>
      </c>
      <c r="B542" s="47" t="s">
        <v>1059</v>
      </c>
      <c r="C542" s="47" t="s">
        <v>412</v>
      </c>
      <c r="D542" s="47" t="s">
        <v>160</v>
      </c>
      <c r="E542" s="46">
        <v>2020</v>
      </c>
      <c r="F542" s="46">
        <v>6</v>
      </c>
      <c r="G542" s="3"/>
      <c r="H542" s="4">
        <v>37.19</v>
      </c>
      <c r="I542" s="4">
        <f>H542*$L$6</f>
        <v>44.999899999999997</v>
      </c>
      <c r="J542" s="18"/>
      <c r="K542" s="61"/>
      <c r="L542" s="18"/>
    </row>
    <row r="543" spans="1:12" ht="30" customHeight="1" x14ac:dyDescent="0.3">
      <c r="A543" s="63" t="s">
        <v>590</v>
      </c>
      <c r="B543" s="3" t="s">
        <v>1059</v>
      </c>
      <c r="C543" s="3" t="s">
        <v>412</v>
      </c>
      <c r="D543" s="3" t="s">
        <v>160</v>
      </c>
      <c r="E543" s="3">
        <v>2022</v>
      </c>
      <c r="F543" s="3">
        <v>12</v>
      </c>
      <c r="G543" s="3"/>
      <c r="H543" s="4">
        <v>37.19</v>
      </c>
      <c r="I543" s="4">
        <f>H543*$L$6</f>
        <v>44.999899999999997</v>
      </c>
      <c r="J543" s="18" t="s">
        <v>10</v>
      </c>
      <c r="K543" s="20"/>
      <c r="L543" s="18"/>
    </row>
    <row r="544" spans="1:12" ht="30" customHeight="1" x14ac:dyDescent="0.3">
      <c r="A544" s="64" t="s">
        <v>1396</v>
      </c>
      <c r="B544" s="47" t="s">
        <v>1390</v>
      </c>
      <c r="C544" s="47" t="s">
        <v>412</v>
      </c>
      <c r="D544" s="47" t="s">
        <v>160</v>
      </c>
      <c r="E544" s="46">
        <v>2021</v>
      </c>
      <c r="F544" s="46">
        <v>5</v>
      </c>
      <c r="G544" s="3"/>
      <c r="H544" s="4">
        <v>24.79</v>
      </c>
      <c r="I544" s="4">
        <f>H544*$L$6</f>
        <v>29.995899999999999</v>
      </c>
      <c r="J544" s="18" t="s">
        <v>10</v>
      </c>
      <c r="K544" s="61"/>
      <c r="L544" s="18"/>
    </row>
    <row r="545" spans="1:12" ht="30" customHeight="1" x14ac:dyDescent="0.3">
      <c r="A545" s="64" t="s">
        <v>1281</v>
      </c>
      <c r="B545" s="47" t="s">
        <v>68</v>
      </c>
      <c r="C545" s="47"/>
      <c r="D545" s="47" t="s">
        <v>160</v>
      </c>
      <c r="E545" s="46">
        <v>1979</v>
      </c>
      <c r="F545" s="46">
        <v>1</v>
      </c>
      <c r="G545" s="3"/>
      <c r="H545" s="4">
        <v>25</v>
      </c>
      <c r="I545" s="4">
        <f>H545*$L$6</f>
        <v>30.25</v>
      </c>
      <c r="J545" s="18" t="s">
        <v>10</v>
      </c>
      <c r="K545" s="20"/>
      <c r="L545" s="18"/>
    </row>
    <row r="546" spans="1:12" ht="30" customHeight="1" x14ac:dyDescent="0.3">
      <c r="A546" s="64" t="s">
        <v>1172</v>
      </c>
      <c r="B546" s="47" t="s">
        <v>1159</v>
      </c>
      <c r="C546" s="47" t="s">
        <v>412</v>
      </c>
      <c r="D546" s="3" t="s">
        <v>160</v>
      </c>
      <c r="E546" s="46">
        <v>1990</v>
      </c>
      <c r="F546" s="46">
        <v>1</v>
      </c>
      <c r="G546" s="3"/>
      <c r="H546" s="4">
        <v>25</v>
      </c>
      <c r="I546" s="4">
        <f>H546*$L$6</f>
        <v>30.25</v>
      </c>
      <c r="J546" s="18" t="s">
        <v>10</v>
      </c>
      <c r="K546" s="20"/>
      <c r="L546" s="18"/>
    </row>
    <row r="547" spans="1:12" ht="30" customHeight="1" x14ac:dyDescent="0.3">
      <c r="A547" s="63" t="s">
        <v>491</v>
      </c>
      <c r="B547" s="3" t="s">
        <v>1059</v>
      </c>
      <c r="C547" s="3"/>
      <c r="D547" s="3" t="s">
        <v>160</v>
      </c>
      <c r="E547" s="3">
        <v>2020</v>
      </c>
      <c r="F547" s="3">
        <v>12</v>
      </c>
      <c r="G547" s="3"/>
      <c r="H547" s="4">
        <v>28.93</v>
      </c>
      <c r="I547" s="4">
        <f>H547*$L$6</f>
        <v>35.005299999999998</v>
      </c>
      <c r="J547" s="18"/>
      <c r="K547" s="20"/>
      <c r="L547" s="18"/>
    </row>
    <row r="548" spans="1:12" ht="30" customHeight="1" x14ac:dyDescent="0.3">
      <c r="A548" s="63" t="s">
        <v>491</v>
      </c>
      <c r="B548" s="3" t="s">
        <v>1059</v>
      </c>
      <c r="C548" s="3"/>
      <c r="D548" s="3" t="s">
        <v>160</v>
      </c>
      <c r="E548" s="3">
        <v>2022</v>
      </c>
      <c r="F548" s="3">
        <v>12</v>
      </c>
      <c r="G548" s="3"/>
      <c r="H548" s="4">
        <v>32.229999999999997</v>
      </c>
      <c r="I548" s="4">
        <f>H548*$L$6</f>
        <v>38.998299999999993</v>
      </c>
      <c r="J548" s="18" t="s">
        <v>10</v>
      </c>
      <c r="K548" s="20"/>
      <c r="L548" s="18"/>
    </row>
    <row r="549" spans="1:12" ht="30" customHeight="1" x14ac:dyDescent="0.3">
      <c r="A549" s="63" t="s">
        <v>491</v>
      </c>
      <c r="B549" s="47" t="s">
        <v>875</v>
      </c>
      <c r="C549" s="47"/>
      <c r="D549" s="47" t="s">
        <v>160</v>
      </c>
      <c r="E549" s="46">
        <v>2020</v>
      </c>
      <c r="F549" s="46">
        <v>10</v>
      </c>
      <c r="G549" s="3"/>
      <c r="H549" s="4">
        <v>30</v>
      </c>
      <c r="I549" s="4">
        <f>H549*$L$6</f>
        <v>36.299999999999997</v>
      </c>
      <c r="J549" s="18"/>
      <c r="K549" s="20" t="s">
        <v>62</v>
      </c>
      <c r="L549" s="18"/>
    </row>
    <row r="550" spans="1:12" ht="30" customHeight="1" x14ac:dyDescent="0.3">
      <c r="A550" s="63" t="s">
        <v>504</v>
      </c>
      <c r="B550" s="3" t="s">
        <v>494</v>
      </c>
      <c r="C550" s="3"/>
      <c r="D550" s="3" t="s">
        <v>160</v>
      </c>
      <c r="E550" s="3">
        <v>1976</v>
      </c>
      <c r="F550" s="3">
        <v>1</v>
      </c>
      <c r="G550" s="3"/>
      <c r="H550" s="4">
        <v>45</v>
      </c>
      <c r="I550" s="4">
        <f>H550*$L$6</f>
        <v>54.449999999999996</v>
      </c>
      <c r="J550" s="18"/>
      <c r="K550" s="20"/>
      <c r="L550" s="18"/>
    </row>
    <row r="551" spans="1:12" ht="30" customHeight="1" x14ac:dyDescent="0.3">
      <c r="A551" s="64" t="s">
        <v>1106</v>
      </c>
      <c r="B551" s="47" t="s">
        <v>1085</v>
      </c>
      <c r="C551" s="47"/>
      <c r="D551" s="47" t="s">
        <v>160</v>
      </c>
      <c r="E551" s="46">
        <v>1997</v>
      </c>
      <c r="F551" s="46">
        <v>1</v>
      </c>
      <c r="G551" s="3"/>
      <c r="H551" s="4">
        <v>35</v>
      </c>
      <c r="I551" s="4">
        <f>H551*$L$6</f>
        <v>42.35</v>
      </c>
      <c r="J551" s="18"/>
      <c r="K551" s="61"/>
      <c r="L551" s="18"/>
    </row>
    <row r="552" spans="1:12" ht="30" customHeight="1" x14ac:dyDescent="0.3">
      <c r="A552" s="64" t="s">
        <v>1107</v>
      </c>
      <c r="B552" s="47" t="s">
        <v>1085</v>
      </c>
      <c r="C552" s="47"/>
      <c r="D552" s="47" t="s">
        <v>160</v>
      </c>
      <c r="E552" s="46">
        <v>2001</v>
      </c>
      <c r="F552" s="46">
        <v>1</v>
      </c>
      <c r="G552" s="3"/>
      <c r="H552" s="4">
        <v>40</v>
      </c>
      <c r="I552" s="4">
        <f>H552*$L$6</f>
        <v>48.4</v>
      </c>
      <c r="J552" s="18"/>
      <c r="K552" s="61"/>
      <c r="L552" s="18"/>
    </row>
    <row r="553" spans="1:12" ht="30" customHeight="1" x14ac:dyDescent="0.3">
      <c r="A553" s="64" t="s">
        <v>1105</v>
      </c>
      <c r="B553" s="47" t="s">
        <v>1086</v>
      </c>
      <c r="C553" s="47"/>
      <c r="D553" s="47" t="s">
        <v>160</v>
      </c>
      <c r="E553" s="46">
        <v>1991</v>
      </c>
      <c r="F553" s="46">
        <f>2-1</f>
        <v>1</v>
      </c>
      <c r="G553" s="3"/>
      <c r="H553" s="4">
        <v>125</v>
      </c>
      <c r="I553" s="4">
        <f>H553*$L$6</f>
        <v>151.25</v>
      </c>
      <c r="J553" s="18"/>
      <c r="K553" s="61"/>
      <c r="L553" s="18"/>
    </row>
    <row r="554" spans="1:12" ht="30" customHeight="1" x14ac:dyDescent="0.3">
      <c r="A554" s="64" t="s">
        <v>1108</v>
      </c>
      <c r="B554" s="47" t="s">
        <v>1086</v>
      </c>
      <c r="C554" s="47"/>
      <c r="D554" s="47" t="s">
        <v>160</v>
      </c>
      <c r="E554" s="46">
        <v>1990</v>
      </c>
      <c r="F554" s="46">
        <v>1</v>
      </c>
      <c r="G554" s="3"/>
      <c r="H554" s="4">
        <v>125</v>
      </c>
      <c r="I554" s="4">
        <f>H554*$L$6</f>
        <v>151.25</v>
      </c>
      <c r="J554" s="18"/>
      <c r="K554" s="61"/>
      <c r="L554" s="18"/>
    </row>
    <row r="555" spans="1:12" ht="30" customHeight="1" x14ac:dyDescent="0.3">
      <c r="A555" s="64" t="s">
        <v>1210</v>
      </c>
      <c r="B555" s="47" t="s">
        <v>1203</v>
      </c>
      <c r="C555" s="47"/>
      <c r="D555" s="3" t="s">
        <v>160</v>
      </c>
      <c r="E555" s="46">
        <v>1993</v>
      </c>
      <c r="F555" s="46">
        <v>1</v>
      </c>
      <c r="G555" s="3"/>
      <c r="H555" s="4">
        <v>39</v>
      </c>
      <c r="I555" s="4">
        <f>H555*$L$6</f>
        <v>47.19</v>
      </c>
      <c r="J555" s="18"/>
      <c r="K555" s="20"/>
      <c r="L555" s="18"/>
    </row>
    <row r="556" spans="1:12" ht="30" customHeight="1" x14ac:dyDescent="0.3">
      <c r="A556" s="63" t="s">
        <v>352</v>
      </c>
      <c r="B556" s="3" t="s">
        <v>121</v>
      </c>
      <c r="C556" s="3"/>
      <c r="D556" s="3" t="s">
        <v>160</v>
      </c>
      <c r="E556" s="3">
        <v>1999</v>
      </c>
      <c r="F556" s="3">
        <v>1</v>
      </c>
      <c r="G556" s="3"/>
      <c r="H556" s="4">
        <v>165</v>
      </c>
      <c r="I556" s="4">
        <f>H556*$L$6</f>
        <v>199.65</v>
      </c>
      <c r="J556" s="18"/>
      <c r="K556" s="20"/>
      <c r="L556" s="18"/>
    </row>
    <row r="557" spans="1:12" ht="30" customHeight="1" x14ac:dyDescent="0.3">
      <c r="A557" s="63" t="s">
        <v>353</v>
      </c>
      <c r="B557" s="3" t="s">
        <v>121</v>
      </c>
      <c r="C557" s="3"/>
      <c r="D557" s="3" t="s">
        <v>160</v>
      </c>
      <c r="E557" s="3">
        <v>2005</v>
      </c>
      <c r="F557" s="3">
        <v>3</v>
      </c>
      <c r="G557" s="3"/>
      <c r="H557" s="4">
        <v>145</v>
      </c>
      <c r="I557" s="4">
        <f>H557*$L$6</f>
        <v>175.45</v>
      </c>
      <c r="J557" s="18"/>
      <c r="K557" s="20"/>
      <c r="L557" s="18"/>
    </row>
    <row r="558" spans="1:12" ht="30" customHeight="1" x14ac:dyDescent="0.3">
      <c r="A558" s="63" t="s">
        <v>422</v>
      </c>
      <c r="B558" s="3" t="s">
        <v>165</v>
      </c>
      <c r="C558" s="3"/>
      <c r="D558" s="3" t="s">
        <v>160</v>
      </c>
      <c r="E558" s="3">
        <v>2017</v>
      </c>
      <c r="F558" s="3">
        <v>1</v>
      </c>
      <c r="G558" s="3"/>
      <c r="H558" s="4">
        <v>50</v>
      </c>
      <c r="I558" s="4">
        <f>H558*$L$6</f>
        <v>60.5</v>
      </c>
      <c r="J558" s="3"/>
      <c r="K558" s="20"/>
      <c r="L558" s="18"/>
    </row>
    <row r="559" spans="1:12" ht="30" customHeight="1" x14ac:dyDescent="0.3">
      <c r="A559" s="63" t="s">
        <v>422</v>
      </c>
      <c r="B559" s="3" t="s">
        <v>165</v>
      </c>
      <c r="C559" s="3"/>
      <c r="D559" s="3" t="s">
        <v>160</v>
      </c>
      <c r="E559" s="3">
        <v>2019</v>
      </c>
      <c r="F559" s="3">
        <v>1</v>
      </c>
      <c r="G559" s="3"/>
      <c r="H559" s="4">
        <v>55</v>
      </c>
      <c r="I559" s="4">
        <f>H559*$L$6</f>
        <v>66.55</v>
      </c>
      <c r="J559" s="18"/>
      <c r="K559" s="20"/>
      <c r="L559" s="18"/>
    </row>
    <row r="560" spans="1:12" ht="30" customHeight="1" x14ac:dyDescent="0.3">
      <c r="A560" s="63" t="s">
        <v>422</v>
      </c>
      <c r="B560" s="3" t="s">
        <v>165</v>
      </c>
      <c r="C560" s="3"/>
      <c r="D560" s="3" t="s">
        <v>160</v>
      </c>
      <c r="E560" s="3">
        <v>2020</v>
      </c>
      <c r="F560" s="3">
        <v>6</v>
      </c>
      <c r="G560" s="3"/>
      <c r="H560" s="4">
        <v>59</v>
      </c>
      <c r="I560" s="4">
        <f>H560*$L$6</f>
        <v>71.39</v>
      </c>
      <c r="J560" s="18"/>
      <c r="K560" s="20"/>
      <c r="L560" s="18"/>
    </row>
    <row r="561" spans="1:12" ht="30" customHeight="1" x14ac:dyDescent="0.3">
      <c r="A561" s="64" t="s">
        <v>1166</v>
      </c>
      <c r="B561" s="47" t="s">
        <v>1162</v>
      </c>
      <c r="C561" s="47"/>
      <c r="D561" s="3" t="s">
        <v>160</v>
      </c>
      <c r="E561" s="46">
        <v>1969</v>
      </c>
      <c r="F561" s="46">
        <v>1</v>
      </c>
      <c r="G561" s="3"/>
      <c r="H561" s="4">
        <v>45</v>
      </c>
      <c r="I561" s="4">
        <f>H561*$L$6</f>
        <v>54.449999999999996</v>
      </c>
      <c r="J561" s="18"/>
      <c r="K561" s="20"/>
      <c r="L561" s="18"/>
    </row>
    <row r="562" spans="1:12" ht="30" customHeight="1" x14ac:dyDescent="0.3">
      <c r="A562" s="64" t="s">
        <v>1167</v>
      </c>
      <c r="B562" s="47" t="s">
        <v>1162</v>
      </c>
      <c r="C562" s="47"/>
      <c r="D562" s="3" t="s">
        <v>160</v>
      </c>
      <c r="E562" s="46">
        <v>1969</v>
      </c>
      <c r="F562" s="46">
        <v>1</v>
      </c>
      <c r="G562" s="3"/>
      <c r="H562" s="4">
        <v>40</v>
      </c>
      <c r="I562" s="4">
        <f>H562*$L$6</f>
        <v>48.4</v>
      </c>
      <c r="J562" s="18"/>
      <c r="K562" s="20"/>
      <c r="L562" s="18"/>
    </row>
    <row r="563" spans="1:12" ht="30" customHeight="1" x14ac:dyDescent="0.3">
      <c r="A563" s="63" t="s">
        <v>1877</v>
      </c>
      <c r="B563" s="3" t="s">
        <v>1059</v>
      </c>
      <c r="C563" s="3"/>
      <c r="D563" s="3" t="s">
        <v>160</v>
      </c>
      <c r="E563" s="3">
        <v>2022</v>
      </c>
      <c r="F563" s="3">
        <v>12</v>
      </c>
      <c r="G563" s="3"/>
      <c r="H563" s="4">
        <v>36.36</v>
      </c>
      <c r="I563" s="4">
        <f>H563*$L$6</f>
        <v>43.995599999999996</v>
      </c>
      <c r="J563" s="18" t="s">
        <v>10</v>
      </c>
      <c r="K563" s="20"/>
      <c r="L563" s="18"/>
    </row>
    <row r="564" spans="1:12" ht="30" customHeight="1" x14ac:dyDescent="0.3">
      <c r="A564" s="27" t="s">
        <v>1835</v>
      </c>
      <c r="B564" s="47" t="s">
        <v>1830</v>
      </c>
      <c r="C564" s="47"/>
      <c r="D564" s="47" t="s">
        <v>160</v>
      </c>
      <c r="E564" s="46">
        <v>1973</v>
      </c>
      <c r="F564" s="46">
        <v>4</v>
      </c>
      <c r="G564" s="3"/>
      <c r="H564" s="4">
        <v>38</v>
      </c>
      <c r="I564" s="4">
        <f>H564*Bordeaux!$L$7</f>
        <v>45.98</v>
      </c>
      <c r="J564" s="18" t="s">
        <v>10</v>
      </c>
      <c r="K564" s="20"/>
      <c r="L564" s="18"/>
    </row>
    <row r="565" spans="1:12" ht="30" customHeight="1" x14ac:dyDescent="0.3">
      <c r="A565" s="64" t="s">
        <v>1062</v>
      </c>
      <c r="B565" s="47" t="s">
        <v>1059</v>
      </c>
      <c r="C565" s="47"/>
      <c r="D565" s="47" t="s">
        <v>160</v>
      </c>
      <c r="E565" s="46">
        <v>2021</v>
      </c>
      <c r="F565" s="46">
        <v>4</v>
      </c>
      <c r="G565" s="3"/>
      <c r="H565" s="4">
        <v>34.71</v>
      </c>
      <c r="I565" s="4">
        <f>H565*$L$6</f>
        <v>41.999099999999999</v>
      </c>
      <c r="J565" s="18"/>
      <c r="K565" s="61"/>
      <c r="L565" s="18"/>
    </row>
    <row r="566" spans="1:12" ht="30" customHeight="1" x14ac:dyDescent="0.3">
      <c r="A566" s="27" t="s">
        <v>1590</v>
      </c>
      <c r="B566" s="47" t="s">
        <v>1589</v>
      </c>
      <c r="C566" s="47"/>
      <c r="D566" s="47" t="s">
        <v>160</v>
      </c>
      <c r="E566" s="46">
        <v>1997</v>
      </c>
      <c r="F566" s="46">
        <v>1</v>
      </c>
      <c r="G566" s="3"/>
      <c r="H566" s="4">
        <v>125</v>
      </c>
      <c r="I566" s="4">
        <f>H566*$L$6</f>
        <v>151.25</v>
      </c>
      <c r="J566" s="18"/>
      <c r="K566" s="20"/>
      <c r="L566" s="18"/>
    </row>
    <row r="567" spans="1:12" ht="30" customHeight="1" x14ac:dyDescent="0.3">
      <c r="A567" s="63" t="s">
        <v>1226</v>
      </c>
      <c r="B567" s="3" t="s">
        <v>1017</v>
      </c>
      <c r="C567" s="3" t="s">
        <v>412</v>
      </c>
      <c r="D567" s="3" t="s">
        <v>160</v>
      </c>
      <c r="E567" s="3">
        <v>2021</v>
      </c>
      <c r="F567" s="3">
        <v>12</v>
      </c>
      <c r="G567" s="3"/>
      <c r="H567" s="4">
        <v>19.84</v>
      </c>
      <c r="I567" s="4">
        <f>H567*$L$6</f>
        <v>24.006399999999999</v>
      </c>
      <c r="J567" s="18"/>
      <c r="K567" s="20"/>
      <c r="L567" s="18"/>
    </row>
    <row r="568" spans="1:12" ht="30" customHeight="1" x14ac:dyDescent="0.3">
      <c r="A568" s="63" t="s">
        <v>1016</v>
      </c>
      <c r="B568" s="3" t="s">
        <v>1017</v>
      </c>
      <c r="C568" s="3" t="s">
        <v>412</v>
      </c>
      <c r="D568" s="3" t="s">
        <v>160</v>
      </c>
      <c r="E568" s="3">
        <v>2020</v>
      </c>
      <c r="F568" s="3">
        <v>6</v>
      </c>
      <c r="G568" s="3"/>
      <c r="H568" s="4">
        <v>26.45</v>
      </c>
      <c r="I568" s="4">
        <f>H568*$L$6</f>
        <v>32.0045</v>
      </c>
      <c r="J568" s="18"/>
      <c r="K568" s="20"/>
      <c r="L568" s="18"/>
    </row>
    <row r="569" spans="1:12" ht="30" customHeight="1" x14ac:dyDescent="0.3">
      <c r="A569" s="64" t="s">
        <v>699</v>
      </c>
      <c r="B569" s="47" t="s">
        <v>156</v>
      </c>
      <c r="C569" s="47" t="s">
        <v>431</v>
      </c>
      <c r="D569" s="47" t="s">
        <v>160</v>
      </c>
      <c r="E569" s="46">
        <v>2022</v>
      </c>
      <c r="F569" s="46">
        <v>12</v>
      </c>
      <c r="G569" s="3"/>
      <c r="H569" s="4">
        <v>28.93</v>
      </c>
      <c r="I569" s="4">
        <f>H569*$L$6</f>
        <v>35.005299999999998</v>
      </c>
      <c r="J569" s="18" t="s">
        <v>10</v>
      </c>
      <c r="K569" s="20" t="s">
        <v>41</v>
      </c>
      <c r="L569" s="18"/>
    </row>
    <row r="570" spans="1:12" ht="30" customHeight="1" x14ac:dyDescent="0.3">
      <c r="A570" s="64" t="s">
        <v>698</v>
      </c>
      <c r="B570" s="47" t="s">
        <v>156</v>
      </c>
      <c r="C570" s="47" t="s">
        <v>431</v>
      </c>
      <c r="D570" s="47" t="s">
        <v>160</v>
      </c>
      <c r="E570" s="46">
        <v>2022</v>
      </c>
      <c r="F570" s="46">
        <v>12</v>
      </c>
      <c r="G570" s="3"/>
      <c r="H570" s="4">
        <v>28.93</v>
      </c>
      <c r="I570" s="4">
        <f>H570*$L$6</f>
        <v>35.005299999999998</v>
      </c>
      <c r="J570" s="18" t="s">
        <v>10</v>
      </c>
      <c r="K570" s="20" t="s">
        <v>41</v>
      </c>
      <c r="L570" s="18"/>
    </row>
    <row r="571" spans="1:12" ht="30" customHeight="1" x14ac:dyDescent="0.3">
      <c r="A571" s="63" t="s">
        <v>1701</v>
      </c>
      <c r="B571" s="3" t="s">
        <v>156</v>
      </c>
      <c r="C571" s="3" t="s">
        <v>412</v>
      </c>
      <c r="D571" s="3" t="s">
        <v>160</v>
      </c>
      <c r="E571" s="3">
        <v>2020</v>
      </c>
      <c r="F571" s="3">
        <v>12</v>
      </c>
      <c r="G571" s="3"/>
      <c r="H571" s="4">
        <v>32.229999999999997</v>
      </c>
      <c r="I571" s="4">
        <f>H571*$L$6</f>
        <v>38.998299999999993</v>
      </c>
      <c r="J571" s="18" t="s">
        <v>10</v>
      </c>
      <c r="K571" s="20" t="s">
        <v>41</v>
      </c>
      <c r="L571" s="18"/>
    </row>
    <row r="572" spans="1:12" ht="30" customHeight="1" x14ac:dyDescent="0.3">
      <c r="A572" s="63" t="s">
        <v>1015</v>
      </c>
      <c r="B572" s="3" t="s">
        <v>1017</v>
      </c>
      <c r="C572" s="3" t="s">
        <v>412</v>
      </c>
      <c r="D572" s="3" t="s">
        <v>160</v>
      </c>
      <c r="E572" s="3">
        <v>2020</v>
      </c>
      <c r="F572" s="3">
        <v>12</v>
      </c>
      <c r="G572" s="3"/>
      <c r="H572" s="4">
        <v>22.73</v>
      </c>
      <c r="I572" s="4">
        <f>H572*$L$6</f>
        <v>27.503299999999999</v>
      </c>
      <c r="J572" s="18"/>
      <c r="K572" s="20"/>
      <c r="L572" s="18"/>
    </row>
    <row r="573" spans="1:12" ht="30" customHeight="1" x14ac:dyDescent="0.3">
      <c r="A573" s="63" t="s">
        <v>1700</v>
      </c>
      <c r="B573" s="3" t="s">
        <v>156</v>
      </c>
      <c r="C573" s="3" t="s">
        <v>412</v>
      </c>
      <c r="D573" s="3" t="s">
        <v>160</v>
      </c>
      <c r="E573" s="3">
        <v>2022</v>
      </c>
      <c r="F573" s="3">
        <v>12</v>
      </c>
      <c r="G573" s="3"/>
      <c r="H573" s="4">
        <v>20.25</v>
      </c>
      <c r="I573" s="4">
        <f>H573*$L$6</f>
        <v>24.502499999999998</v>
      </c>
      <c r="J573" s="18" t="s">
        <v>10</v>
      </c>
      <c r="K573" s="20" t="s">
        <v>41</v>
      </c>
      <c r="L573" s="18"/>
    </row>
    <row r="574" spans="1:12" ht="30" customHeight="1" x14ac:dyDescent="0.3">
      <c r="A574" s="64" t="s">
        <v>658</v>
      </c>
      <c r="B574" s="47" t="s">
        <v>1496</v>
      </c>
      <c r="C574" s="47" t="s">
        <v>412</v>
      </c>
      <c r="D574" s="47" t="s">
        <v>160</v>
      </c>
      <c r="E574" s="46">
        <v>2021</v>
      </c>
      <c r="F574" s="46">
        <v>6</v>
      </c>
      <c r="G574" s="3"/>
      <c r="H574" s="4">
        <v>67</v>
      </c>
      <c r="I574" s="4">
        <f>H574*$L$6</f>
        <v>81.069999999999993</v>
      </c>
      <c r="J574" s="18" t="s">
        <v>10</v>
      </c>
      <c r="K574" s="61"/>
      <c r="L574" s="18"/>
    </row>
    <row r="575" spans="1:12" ht="30" customHeight="1" x14ac:dyDescent="0.3">
      <c r="A575" s="64" t="s">
        <v>658</v>
      </c>
      <c r="B575" s="47" t="s">
        <v>1456</v>
      </c>
      <c r="C575" s="47" t="s">
        <v>412</v>
      </c>
      <c r="D575" s="47" t="s">
        <v>160</v>
      </c>
      <c r="E575" s="46">
        <v>1964</v>
      </c>
      <c r="F575" s="46">
        <v>1</v>
      </c>
      <c r="G575" s="3"/>
      <c r="H575" s="4">
        <v>745</v>
      </c>
      <c r="I575" s="4">
        <f>H575*$L$6</f>
        <v>901.44999999999993</v>
      </c>
      <c r="J575" s="18"/>
      <c r="K575" s="20"/>
      <c r="L575" s="18"/>
    </row>
    <row r="576" spans="1:12" ht="30" customHeight="1" x14ac:dyDescent="0.3">
      <c r="A576" s="27" t="s">
        <v>1847</v>
      </c>
      <c r="B576" s="47" t="s">
        <v>1846</v>
      </c>
      <c r="C576" s="47" t="s">
        <v>412</v>
      </c>
      <c r="D576" s="47" t="s">
        <v>160</v>
      </c>
      <c r="E576" s="46">
        <v>2022</v>
      </c>
      <c r="F576" s="46">
        <v>1</v>
      </c>
      <c r="G576" s="3"/>
      <c r="H576" s="4">
        <v>425</v>
      </c>
      <c r="I576" s="4">
        <f>H576*Bordeaux!$L$7</f>
        <v>514.25</v>
      </c>
      <c r="J576" s="18" t="s">
        <v>10</v>
      </c>
      <c r="K576" s="20"/>
      <c r="L576" s="18"/>
    </row>
    <row r="577" spans="1:12" ht="30" customHeight="1" x14ac:dyDescent="0.3">
      <c r="A577" s="63" t="s">
        <v>1726</v>
      </c>
      <c r="B577" s="72" t="s">
        <v>1719</v>
      </c>
      <c r="C577" s="3" t="s">
        <v>412</v>
      </c>
      <c r="D577" s="3" t="s">
        <v>160</v>
      </c>
      <c r="E577" s="3">
        <v>2018</v>
      </c>
      <c r="F577" s="3">
        <v>1</v>
      </c>
      <c r="G577" s="3"/>
      <c r="H577" s="4">
        <v>585</v>
      </c>
      <c r="I577" s="4">
        <f>H577*$L$6</f>
        <v>707.85</v>
      </c>
      <c r="J577" s="18"/>
      <c r="K577" s="20"/>
      <c r="L577" s="18"/>
    </row>
    <row r="578" spans="1:12" ht="30" customHeight="1" x14ac:dyDescent="0.3">
      <c r="A578" s="63" t="s">
        <v>1878</v>
      </c>
      <c r="B578" s="3" t="s">
        <v>1059</v>
      </c>
      <c r="C578" s="3" t="s">
        <v>412</v>
      </c>
      <c r="D578" s="3" t="s">
        <v>160</v>
      </c>
      <c r="E578" s="3">
        <v>2022</v>
      </c>
      <c r="F578" s="3">
        <v>12</v>
      </c>
      <c r="G578" s="3"/>
      <c r="H578" s="4">
        <v>61.98</v>
      </c>
      <c r="I578" s="4">
        <f>H578*$L$6</f>
        <v>74.995799999999988</v>
      </c>
      <c r="J578" s="18" t="s">
        <v>10</v>
      </c>
      <c r="K578" s="20"/>
      <c r="L578" s="18"/>
    </row>
    <row r="579" spans="1:12" ht="30" customHeight="1" x14ac:dyDescent="0.3">
      <c r="A579" s="64" t="s">
        <v>1498</v>
      </c>
      <c r="B579" s="47" t="s">
        <v>1496</v>
      </c>
      <c r="C579" s="47" t="s">
        <v>412</v>
      </c>
      <c r="D579" s="47" t="s">
        <v>160</v>
      </c>
      <c r="E579" s="46">
        <v>2021</v>
      </c>
      <c r="F579" s="46">
        <v>2</v>
      </c>
      <c r="G579" s="3"/>
      <c r="H579" s="4">
        <v>139</v>
      </c>
      <c r="I579" s="4">
        <f>H579*$L$6</f>
        <v>168.19</v>
      </c>
      <c r="J579" s="18" t="s">
        <v>10</v>
      </c>
      <c r="K579" s="61"/>
      <c r="L579" s="18"/>
    </row>
    <row r="580" spans="1:12" ht="30" customHeight="1" x14ac:dyDescent="0.3">
      <c r="A580" s="63" t="s">
        <v>1784</v>
      </c>
      <c r="B580" s="3" t="s">
        <v>1782</v>
      </c>
      <c r="C580" s="3" t="s">
        <v>412</v>
      </c>
      <c r="D580" s="3" t="s">
        <v>160</v>
      </c>
      <c r="E580" s="3">
        <v>2022</v>
      </c>
      <c r="F580" s="3">
        <v>12</v>
      </c>
      <c r="G580" s="3"/>
      <c r="H580" s="4">
        <v>119.84</v>
      </c>
      <c r="I580" s="4">
        <f>H580*$L$6</f>
        <v>145.00640000000001</v>
      </c>
      <c r="J580" s="18" t="s">
        <v>10</v>
      </c>
      <c r="K580" s="20" t="s">
        <v>62</v>
      </c>
      <c r="L580" s="18"/>
    </row>
    <row r="581" spans="1:12" ht="30" customHeight="1" x14ac:dyDescent="0.3">
      <c r="A581" s="64" t="s">
        <v>1497</v>
      </c>
      <c r="B581" s="47" t="s">
        <v>1496</v>
      </c>
      <c r="C581" s="47" t="s">
        <v>412</v>
      </c>
      <c r="D581" s="47" t="s">
        <v>160</v>
      </c>
      <c r="E581" s="46">
        <v>2021</v>
      </c>
      <c r="F581" s="46">
        <v>2</v>
      </c>
      <c r="G581" s="3"/>
      <c r="H581" s="4">
        <v>139</v>
      </c>
      <c r="I581" s="4">
        <f>H581*$L$6</f>
        <v>168.19</v>
      </c>
      <c r="J581" s="18" t="s">
        <v>10</v>
      </c>
      <c r="K581" s="61"/>
      <c r="L581" s="18"/>
    </row>
    <row r="582" spans="1:12" ht="30" customHeight="1" x14ac:dyDescent="0.3">
      <c r="A582" s="64" t="s">
        <v>1064</v>
      </c>
      <c r="B582" s="47" t="s">
        <v>1686</v>
      </c>
      <c r="C582" s="47" t="s">
        <v>412</v>
      </c>
      <c r="D582" s="47" t="s">
        <v>160</v>
      </c>
      <c r="E582" s="46">
        <v>1977</v>
      </c>
      <c r="F582" s="46">
        <v>2</v>
      </c>
      <c r="G582" s="3"/>
      <c r="H582" s="4">
        <v>125</v>
      </c>
      <c r="I582" s="4">
        <f>H582*$L$6</f>
        <v>151.25</v>
      </c>
      <c r="J582" s="18"/>
      <c r="K582" s="20"/>
      <c r="L582" s="18"/>
    </row>
    <row r="583" spans="1:12" ht="30" customHeight="1" x14ac:dyDescent="0.3">
      <c r="A583" s="64" t="s">
        <v>1326</v>
      </c>
      <c r="B583" s="47" t="s">
        <v>1686</v>
      </c>
      <c r="C583" s="47" t="s">
        <v>412</v>
      </c>
      <c r="D583" s="47" t="s">
        <v>160</v>
      </c>
      <c r="E583" s="46">
        <v>1977</v>
      </c>
      <c r="F583" s="46">
        <v>3</v>
      </c>
      <c r="G583" s="3"/>
      <c r="H583" s="4">
        <v>80</v>
      </c>
      <c r="I583" s="4">
        <f>H583*$L$6</f>
        <v>96.8</v>
      </c>
      <c r="J583" s="18"/>
      <c r="K583" s="20"/>
      <c r="L583" s="18"/>
    </row>
    <row r="584" spans="1:12" ht="30" customHeight="1" x14ac:dyDescent="0.3">
      <c r="A584" s="64" t="s">
        <v>1327</v>
      </c>
      <c r="B584" s="47" t="s">
        <v>1686</v>
      </c>
      <c r="C584" s="47" t="s">
        <v>412</v>
      </c>
      <c r="D584" s="47" t="s">
        <v>160</v>
      </c>
      <c r="E584" s="46">
        <v>1977</v>
      </c>
      <c r="F584" s="46">
        <v>1</v>
      </c>
      <c r="G584" s="3"/>
      <c r="H584" s="4">
        <v>60</v>
      </c>
      <c r="I584" s="4">
        <f>H584*$L$6</f>
        <v>72.599999999999994</v>
      </c>
      <c r="J584" s="18"/>
      <c r="K584" s="20"/>
      <c r="L584" s="18"/>
    </row>
    <row r="585" spans="1:12" ht="30" customHeight="1" x14ac:dyDescent="0.3">
      <c r="A585" s="27" t="s">
        <v>1848</v>
      </c>
      <c r="B585" s="47" t="s">
        <v>1846</v>
      </c>
      <c r="C585" s="47" t="s">
        <v>412</v>
      </c>
      <c r="D585" s="47" t="s">
        <v>160</v>
      </c>
      <c r="E585" s="46">
        <v>2022</v>
      </c>
      <c r="F585" s="46">
        <v>1</v>
      </c>
      <c r="G585" s="3"/>
      <c r="H585" s="4">
        <v>525</v>
      </c>
      <c r="I585" s="4">
        <f>H585*Bordeaux!$L$7</f>
        <v>635.25</v>
      </c>
      <c r="J585" s="18" t="s">
        <v>10</v>
      </c>
      <c r="K585" s="20"/>
      <c r="L585" s="18"/>
    </row>
    <row r="586" spans="1:12" ht="30" customHeight="1" x14ac:dyDescent="0.3">
      <c r="A586" s="64" t="s">
        <v>1310</v>
      </c>
      <c r="B586" s="47" t="s">
        <v>1307</v>
      </c>
      <c r="C586" s="47" t="s">
        <v>412</v>
      </c>
      <c r="D586" s="47" t="s">
        <v>160</v>
      </c>
      <c r="E586" s="46">
        <v>2020</v>
      </c>
      <c r="F586" s="46">
        <v>4</v>
      </c>
      <c r="G586" s="3"/>
      <c r="H586" s="4">
        <v>43</v>
      </c>
      <c r="I586" s="4">
        <f>H586*$L$6</f>
        <v>52.03</v>
      </c>
      <c r="J586" s="18"/>
      <c r="K586" s="20"/>
      <c r="L586" s="18"/>
    </row>
    <row r="587" spans="1:12" ht="30" customHeight="1" x14ac:dyDescent="0.3">
      <c r="A587" s="64" t="s">
        <v>975</v>
      </c>
      <c r="B587" s="47" t="s">
        <v>754</v>
      </c>
      <c r="C587" s="47" t="s">
        <v>412</v>
      </c>
      <c r="D587" s="47" t="s">
        <v>160</v>
      </c>
      <c r="E587" s="46">
        <v>2020</v>
      </c>
      <c r="F587" s="46">
        <v>6</v>
      </c>
      <c r="G587" s="3"/>
      <c r="H587" s="4">
        <v>45</v>
      </c>
      <c r="I587" s="4">
        <f>H587*$L$6</f>
        <v>54.449999999999996</v>
      </c>
      <c r="J587" s="18"/>
      <c r="K587" s="20" t="s">
        <v>62</v>
      </c>
      <c r="L587" s="18"/>
    </row>
    <row r="588" spans="1:12" ht="30" customHeight="1" x14ac:dyDescent="0.3">
      <c r="A588" s="64" t="s">
        <v>975</v>
      </c>
      <c r="B588" s="47" t="s">
        <v>754</v>
      </c>
      <c r="C588" s="47" t="s">
        <v>412</v>
      </c>
      <c r="D588" s="47" t="s">
        <v>160</v>
      </c>
      <c r="E588" s="46">
        <v>2021</v>
      </c>
      <c r="F588" s="46">
        <v>18</v>
      </c>
      <c r="G588" s="3"/>
      <c r="H588" s="4">
        <v>45</v>
      </c>
      <c r="I588" s="4">
        <f>H588*$L$6</f>
        <v>54.449999999999996</v>
      </c>
      <c r="J588" s="18"/>
      <c r="K588" s="20" t="s">
        <v>62</v>
      </c>
      <c r="L588" s="18"/>
    </row>
    <row r="589" spans="1:12" ht="30" customHeight="1" x14ac:dyDescent="0.3">
      <c r="A589" s="64" t="s">
        <v>1060</v>
      </c>
      <c r="B589" s="47" t="s">
        <v>1059</v>
      </c>
      <c r="C589" s="47" t="s">
        <v>412</v>
      </c>
      <c r="D589" s="47" t="s">
        <v>160</v>
      </c>
      <c r="E589" s="46">
        <v>2021</v>
      </c>
      <c r="F589" s="46">
        <v>6</v>
      </c>
      <c r="G589" s="3"/>
      <c r="H589" s="4">
        <v>41.32</v>
      </c>
      <c r="I589" s="4">
        <f>H589*$L$6</f>
        <v>49.997199999999999</v>
      </c>
      <c r="J589" s="18"/>
      <c r="K589" s="61"/>
      <c r="L589" s="18"/>
    </row>
    <row r="590" spans="1:12" ht="30" customHeight="1" x14ac:dyDescent="0.3">
      <c r="A590" s="63" t="s">
        <v>1879</v>
      </c>
      <c r="B590" s="3" t="s">
        <v>1059</v>
      </c>
      <c r="C590" s="3" t="s">
        <v>412</v>
      </c>
      <c r="D590" s="3" t="s">
        <v>160</v>
      </c>
      <c r="E590" s="3">
        <v>2022</v>
      </c>
      <c r="F590" s="3">
        <v>12</v>
      </c>
      <c r="G590" s="3"/>
      <c r="H590" s="4">
        <v>44.63</v>
      </c>
      <c r="I590" s="4">
        <f>H590*$L$6</f>
        <v>54.002299999999998</v>
      </c>
      <c r="J590" s="18" t="s">
        <v>10</v>
      </c>
      <c r="K590" s="20"/>
      <c r="L590" s="18"/>
    </row>
    <row r="591" spans="1:12" ht="30" customHeight="1" x14ac:dyDescent="0.3">
      <c r="A591" s="63" t="s">
        <v>1799</v>
      </c>
      <c r="B591" s="3" t="s">
        <v>1782</v>
      </c>
      <c r="C591" s="3" t="s">
        <v>412</v>
      </c>
      <c r="D591" s="3" t="s">
        <v>160</v>
      </c>
      <c r="E591" s="3">
        <v>2022</v>
      </c>
      <c r="F591" s="3">
        <v>12</v>
      </c>
      <c r="G591" s="3"/>
      <c r="H591" s="4">
        <v>70.25</v>
      </c>
      <c r="I591" s="4">
        <f>H591*$L$6</f>
        <v>85.002499999999998</v>
      </c>
      <c r="J591" s="18" t="s">
        <v>10</v>
      </c>
      <c r="K591" s="20" t="s">
        <v>62</v>
      </c>
      <c r="L591" s="18"/>
    </row>
    <row r="592" spans="1:12" ht="30" customHeight="1" x14ac:dyDescent="0.3">
      <c r="A592" s="63" t="s">
        <v>1071</v>
      </c>
      <c r="B592" s="3" t="s">
        <v>74</v>
      </c>
      <c r="C592" s="3" t="s">
        <v>412</v>
      </c>
      <c r="D592" s="3" t="s">
        <v>160</v>
      </c>
      <c r="E592" s="3">
        <v>1967</v>
      </c>
      <c r="F592" s="3">
        <v>1</v>
      </c>
      <c r="G592" s="3"/>
      <c r="H592" s="4">
        <v>65</v>
      </c>
      <c r="I592" s="4">
        <f>H592*$L$6</f>
        <v>78.649999999999991</v>
      </c>
      <c r="J592" s="18"/>
      <c r="K592" s="20"/>
      <c r="L592" s="18"/>
    </row>
    <row r="593" spans="1:12" ht="30" customHeight="1" x14ac:dyDescent="0.3">
      <c r="A593" s="63" t="s">
        <v>349</v>
      </c>
      <c r="B593" s="3" t="s">
        <v>144</v>
      </c>
      <c r="C593" s="3"/>
      <c r="D593" s="3" t="s">
        <v>160</v>
      </c>
      <c r="E593" s="3">
        <v>2019</v>
      </c>
      <c r="F593" s="3">
        <v>2</v>
      </c>
      <c r="G593" s="3"/>
      <c r="H593" s="4">
        <v>945</v>
      </c>
      <c r="I593" s="4">
        <f>H593*$L$6</f>
        <v>1143.45</v>
      </c>
      <c r="J593" s="18"/>
      <c r="K593" s="20"/>
      <c r="L593" s="18"/>
    </row>
    <row r="594" spans="1:12" ht="30" customHeight="1" x14ac:dyDescent="0.3">
      <c r="A594" s="64" t="s">
        <v>864</v>
      </c>
      <c r="B594" s="47" t="s">
        <v>854</v>
      </c>
      <c r="C594" s="47"/>
      <c r="D594" s="47" t="s">
        <v>160</v>
      </c>
      <c r="E594" s="46">
        <v>1994</v>
      </c>
      <c r="F594" s="46">
        <v>2</v>
      </c>
      <c r="G594" s="3"/>
      <c r="H594" s="4">
        <v>575</v>
      </c>
      <c r="I594" s="4">
        <f>H594*$L$6</f>
        <v>695.75</v>
      </c>
      <c r="J594" s="18"/>
      <c r="K594" s="20"/>
      <c r="L594" s="18"/>
    </row>
    <row r="595" spans="1:12" ht="30" customHeight="1" x14ac:dyDescent="0.3">
      <c r="A595" s="64" t="s">
        <v>1459</v>
      </c>
      <c r="B595" s="47" t="s">
        <v>1460</v>
      </c>
      <c r="C595" s="47"/>
      <c r="D595" s="47" t="s">
        <v>160</v>
      </c>
      <c r="E595" s="46">
        <v>2002</v>
      </c>
      <c r="F595" s="46">
        <v>1</v>
      </c>
      <c r="G595" s="3"/>
      <c r="H595" s="4">
        <v>2950</v>
      </c>
      <c r="I595" s="4">
        <f>H595*$L$6</f>
        <v>3569.5</v>
      </c>
      <c r="J595" s="18"/>
      <c r="K595" s="20"/>
      <c r="L595" s="18"/>
    </row>
    <row r="596" spans="1:12" ht="30" customHeight="1" x14ac:dyDescent="0.3">
      <c r="A596" s="63" t="s">
        <v>1756</v>
      </c>
      <c r="B596" s="47" t="s">
        <v>1315</v>
      </c>
      <c r="C596" s="3"/>
      <c r="D596" s="3" t="s">
        <v>160</v>
      </c>
      <c r="E596" s="3">
        <v>2019</v>
      </c>
      <c r="F596" s="3">
        <v>1</v>
      </c>
      <c r="G596" s="3"/>
      <c r="H596" s="4">
        <v>950</v>
      </c>
      <c r="I596" s="4">
        <f>H596*$L$6</f>
        <v>1149.5</v>
      </c>
      <c r="J596" s="18"/>
      <c r="K596" s="20"/>
      <c r="L596" s="18"/>
    </row>
    <row r="597" spans="1:12" ht="30" customHeight="1" x14ac:dyDescent="0.3">
      <c r="A597" s="64" t="s">
        <v>1737</v>
      </c>
      <c r="B597" s="3" t="s">
        <v>1617</v>
      </c>
      <c r="C597" s="3" t="s">
        <v>412</v>
      </c>
      <c r="D597" s="3" t="s">
        <v>160</v>
      </c>
      <c r="E597" s="3">
        <v>2020</v>
      </c>
      <c r="F597" s="3">
        <v>6</v>
      </c>
      <c r="G597" s="3"/>
      <c r="H597" s="4">
        <v>50</v>
      </c>
      <c r="I597" s="4">
        <f>H597*$L$6</f>
        <v>60.5</v>
      </c>
      <c r="J597" s="3"/>
      <c r="K597" s="20"/>
      <c r="L597" s="18"/>
    </row>
    <row r="598" spans="1:12" ht="30" customHeight="1" x14ac:dyDescent="0.3">
      <c r="A598" s="64" t="s">
        <v>1493</v>
      </c>
      <c r="B598" s="47" t="s">
        <v>537</v>
      </c>
      <c r="C598" s="47" t="s">
        <v>412</v>
      </c>
      <c r="D598" s="47" t="s">
        <v>160</v>
      </c>
      <c r="E598" s="46">
        <v>2020</v>
      </c>
      <c r="F598" s="46">
        <v>6</v>
      </c>
      <c r="G598" s="3"/>
      <c r="H598" s="4">
        <v>55</v>
      </c>
      <c r="I598" s="4">
        <f>H598*$L$6</f>
        <v>66.55</v>
      </c>
      <c r="J598" s="18"/>
      <c r="K598" s="20"/>
      <c r="L598" s="18"/>
    </row>
    <row r="599" spans="1:12" ht="30" customHeight="1" x14ac:dyDescent="0.3">
      <c r="A599" s="63" t="s">
        <v>402</v>
      </c>
      <c r="B599" s="3" t="s">
        <v>537</v>
      </c>
      <c r="C599" s="3"/>
      <c r="D599" s="3" t="s">
        <v>160</v>
      </c>
      <c r="E599" s="3">
        <v>2018</v>
      </c>
      <c r="F599" s="3">
        <v>2</v>
      </c>
      <c r="G599" s="3"/>
      <c r="H599" s="4">
        <v>41.32</v>
      </c>
      <c r="I599" s="4">
        <f>H599*$L$6</f>
        <v>49.997199999999999</v>
      </c>
      <c r="J599" s="18"/>
      <c r="K599" s="20" t="s">
        <v>62</v>
      </c>
      <c r="L599" s="18"/>
    </row>
    <row r="600" spans="1:12" ht="30" customHeight="1" x14ac:dyDescent="0.3">
      <c r="A600" s="63" t="s">
        <v>539</v>
      </c>
      <c r="B600" s="3" t="s">
        <v>537</v>
      </c>
      <c r="C600" s="3" t="s">
        <v>412</v>
      </c>
      <c r="D600" s="3" t="s">
        <v>160</v>
      </c>
      <c r="E600" s="3">
        <v>2019</v>
      </c>
      <c r="F600" s="3">
        <v>1</v>
      </c>
      <c r="G600" s="3"/>
      <c r="H600" s="4">
        <v>47</v>
      </c>
      <c r="I600" s="4">
        <f>H600*$L$6</f>
        <v>56.87</v>
      </c>
      <c r="J600" s="18"/>
      <c r="K600" s="20"/>
      <c r="L600" s="18"/>
    </row>
    <row r="601" spans="1:12" ht="30" customHeight="1" x14ac:dyDescent="0.3">
      <c r="A601" s="63" t="s">
        <v>539</v>
      </c>
      <c r="B601" s="3" t="s">
        <v>537</v>
      </c>
      <c r="C601" s="3" t="s">
        <v>412</v>
      </c>
      <c r="D601" s="3" t="s">
        <v>160</v>
      </c>
      <c r="E601" s="3">
        <v>2020</v>
      </c>
      <c r="F601" s="3">
        <v>6</v>
      </c>
      <c r="G601" s="3"/>
      <c r="H601" s="4">
        <v>55</v>
      </c>
      <c r="I601" s="4">
        <f>H601*$L$6</f>
        <v>66.55</v>
      </c>
      <c r="J601" s="18"/>
      <c r="K601" s="20"/>
      <c r="L601" s="18"/>
    </row>
    <row r="602" spans="1:12" ht="30" customHeight="1" x14ac:dyDescent="0.3">
      <c r="A602" s="63" t="s">
        <v>538</v>
      </c>
      <c r="B602" s="3" t="s">
        <v>653</v>
      </c>
      <c r="C602" s="3"/>
      <c r="D602" s="3" t="s">
        <v>160</v>
      </c>
      <c r="E602" s="3">
        <v>2020</v>
      </c>
      <c r="F602" s="3">
        <v>6</v>
      </c>
      <c r="G602" s="3"/>
      <c r="H602" s="4">
        <v>29</v>
      </c>
      <c r="I602" s="4">
        <f>H602*$L$6</f>
        <v>35.089999999999996</v>
      </c>
      <c r="J602" s="18" t="s">
        <v>10</v>
      </c>
      <c r="K602" s="20"/>
      <c r="L602" s="18"/>
    </row>
    <row r="603" spans="1:12" ht="30" customHeight="1" x14ac:dyDescent="0.3">
      <c r="A603" s="63" t="s">
        <v>408</v>
      </c>
      <c r="B603" s="3" t="s">
        <v>537</v>
      </c>
      <c r="C603" s="3" t="s">
        <v>412</v>
      </c>
      <c r="D603" s="3" t="s">
        <v>160</v>
      </c>
      <c r="E603" s="3">
        <v>2018</v>
      </c>
      <c r="F603" s="3">
        <v>2</v>
      </c>
      <c r="G603" s="3"/>
      <c r="H603" s="4">
        <v>41.32</v>
      </c>
      <c r="I603" s="4">
        <f>H603*$L$6</f>
        <v>49.997199999999999</v>
      </c>
      <c r="J603" s="18"/>
      <c r="K603" s="20"/>
      <c r="L603" s="18"/>
    </row>
    <row r="604" spans="1:12" ht="30" customHeight="1" x14ac:dyDescent="0.3">
      <c r="A604" s="63" t="s">
        <v>408</v>
      </c>
      <c r="B604" s="3" t="s">
        <v>537</v>
      </c>
      <c r="C604" s="3" t="s">
        <v>412</v>
      </c>
      <c r="D604" s="3" t="s">
        <v>160</v>
      </c>
      <c r="E604" s="3">
        <v>2019</v>
      </c>
      <c r="F604" s="3">
        <v>1</v>
      </c>
      <c r="G604" s="3"/>
      <c r="H604" s="4">
        <v>47</v>
      </c>
      <c r="I604" s="4">
        <f>H604*$L$6</f>
        <v>56.87</v>
      </c>
      <c r="J604" s="18"/>
      <c r="K604" s="20"/>
      <c r="L604" s="18"/>
    </row>
    <row r="605" spans="1:12" ht="30" customHeight="1" x14ac:dyDescent="0.3">
      <c r="A605" s="64" t="s">
        <v>1104</v>
      </c>
      <c r="B605" s="47" t="s">
        <v>1084</v>
      </c>
      <c r="C605" s="47"/>
      <c r="D605" s="47" t="s">
        <v>160</v>
      </c>
      <c r="E605" s="46">
        <v>1996</v>
      </c>
      <c r="F605" s="46">
        <v>1</v>
      </c>
      <c r="G605" s="3"/>
      <c r="H605" s="4">
        <v>25</v>
      </c>
      <c r="I605" s="4">
        <f>H605*$L$6</f>
        <v>30.25</v>
      </c>
      <c r="J605" s="18" t="s">
        <v>10</v>
      </c>
      <c r="K605" s="61"/>
      <c r="L605" s="18"/>
    </row>
    <row r="606" spans="1:12" ht="30" customHeight="1" x14ac:dyDescent="0.3">
      <c r="A606" s="64" t="s">
        <v>1616</v>
      </c>
      <c r="B606" s="47" t="s">
        <v>1617</v>
      </c>
      <c r="C606" s="47" t="s">
        <v>412</v>
      </c>
      <c r="D606" s="47" t="s">
        <v>160</v>
      </c>
      <c r="E606" s="46">
        <v>2021</v>
      </c>
      <c r="F606" s="46">
        <v>2</v>
      </c>
      <c r="G606" s="3"/>
      <c r="H606" s="4">
        <v>33</v>
      </c>
      <c r="I606" s="4">
        <f>H606*$L$6</f>
        <v>39.93</v>
      </c>
      <c r="J606" s="18" t="s">
        <v>10</v>
      </c>
      <c r="K606" s="20"/>
      <c r="L606" s="18"/>
    </row>
    <row r="607" spans="1:12" ht="30" customHeight="1" x14ac:dyDescent="0.3">
      <c r="A607" s="64" t="s">
        <v>1492</v>
      </c>
      <c r="B607" s="47" t="s">
        <v>537</v>
      </c>
      <c r="C607" s="47" t="s">
        <v>412</v>
      </c>
      <c r="D607" s="47" t="s">
        <v>160</v>
      </c>
      <c r="E607" s="46">
        <v>2020</v>
      </c>
      <c r="F607" s="46">
        <v>1</v>
      </c>
      <c r="G607" s="3"/>
      <c r="H607" s="4">
        <v>30</v>
      </c>
      <c r="I607" s="4">
        <f>H607*$L$6</f>
        <v>36.299999999999997</v>
      </c>
      <c r="J607" s="18"/>
      <c r="K607" s="20"/>
      <c r="L607" s="18"/>
    </row>
    <row r="608" spans="1:12" ht="30" customHeight="1" x14ac:dyDescent="0.3">
      <c r="A608" s="64" t="s">
        <v>1492</v>
      </c>
      <c r="B608" s="47" t="s">
        <v>537</v>
      </c>
      <c r="C608" s="47" t="s">
        <v>412</v>
      </c>
      <c r="D608" s="47" t="s">
        <v>160</v>
      </c>
      <c r="E608" s="46">
        <v>2022</v>
      </c>
      <c r="F608" s="3">
        <v>6</v>
      </c>
      <c r="G608" s="3"/>
      <c r="H608" s="4">
        <v>32</v>
      </c>
      <c r="I608" s="4">
        <f>H608*$L$6</f>
        <v>38.72</v>
      </c>
      <c r="J608" s="18" t="s">
        <v>10</v>
      </c>
      <c r="K608" s="20"/>
      <c r="L608" s="18"/>
    </row>
    <row r="609" spans="1:13" ht="30" customHeight="1" x14ac:dyDescent="0.3">
      <c r="A609" s="64" t="s">
        <v>1618</v>
      </c>
      <c r="B609" s="47" t="s">
        <v>1617</v>
      </c>
      <c r="C609" s="47"/>
      <c r="D609" s="47" t="s">
        <v>160</v>
      </c>
      <c r="E609" s="46">
        <v>2020</v>
      </c>
      <c r="F609" s="46">
        <v>6</v>
      </c>
      <c r="G609" s="3"/>
      <c r="H609" s="4">
        <v>33</v>
      </c>
      <c r="I609" s="4">
        <f>H609*$L$6</f>
        <v>39.93</v>
      </c>
      <c r="J609" s="18" t="s">
        <v>10</v>
      </c>
      <c r="K609" s="20"/>
      <c r="L609" s="18"/>
    </row>
    <row r="610" spans="1:13" ht="30" customHeight="1" x14ac:dyDescent="0.3">
      <c r="A610" s="64" t="s">
        <v>1618</v>
      </c>
      <c r="B610" s="47" t="s">
        <v>1617</v>
      </c>
      <c r="C610" s="47"/>
      <c r="D610" s="47" t="s">
        <v>160</v>
      </c>
      <c r="E610" s="46">
        <v>2021</v>
      </c>
      <c r="F610" s="46">
        <v>2</v>
      </c>
      <c r="G610" s="3"/>
      <c r="H610" s="4">
        <v>33</v>
      </c>
      <c r="I610" s="4">
        <f>H610*$L$6</f>
        <v>39.93</v>
      </c>
      <c r="J610" s="18" t="s">
        <v>10</v>
      </c>
      <c r="K610" s="20"/>
      <c r="L610" s="18"/>
    </row>
    <row r="611" spans="1:13" ht="30" customHeight="1" x14ac:dyDescent="0.3">
      <c r="A611" s="64" t="s">
        <v>1322</v>
      </c>
      <c r="B611" s="47" t="s">
        <v>1307</v>
      </c>
      <c r="C611" s="47" t="s">
        <v>412</v>
      </c>
      <c r="D611" s="47" t="s">
        <v>160</v>
      </c>
      <c r="E611" s="46">
        <v>2021</v>
      </c>
      <c r="F611" s="46">
        <v>18</v>
      </c>
      <c r="G611" s="3"/>
      <c r="H611" s="4">
        <v>28.1</v>
      </c>
      <c r="I611" s="4">
        <f>H611*$L$6</f>
        <v>34.000999999999998</v>
      </c>
      <c r="J611" s="18" t="s">
        <v>10</v>
      </c>
      <c r="K611" s="20"/>
      <c r="L611" s="18"/>
    </row>
    <row r="612" spans="1:13" ht="30" customHeight="1" x14ac:dyDescent="0.3">
      <c r="A612" s="64" t="s">
        <v>1317</v>
      </c>
      <c r="B612" s="47" t="s">
        <v>1217</v>
      </c>
      <c r="C612" s="47" t="s">
        <v>412</v>
      </c>
      <c r="D612" s="47" t="s">
        <v>160</v>
      </c>
      <c r="E612" s="46">
        <v>2013</v>
      </c>
      <c r="F612" s="46">
        <f>3-1</f>
        <v>2</v>
      </c>
      <c r="G612" s="3"/>
      <c r="H612" s="4">
        <v>165</v>
      </c>
      <c r="I612" s="4">
        <f>H612*$L$6</f>
        <v>199.65</v>
      </c>
      <c r="J612" s="18" t="s">
        <v>10</v>
      </c>
      <c r="K612" s="20"/>
      <c r="L612" s="18"/>
    </row>
    <row r="613" spans="1:13" ht="30" customHeight="1" x14ac:dyDescent="0.3">
      <c r="A613" s="64" t="s">
        <v>1323</v>
      </c>
      <c r="B613" s="47" t="s">
        <v>1307</v>
      </c>
      <c r="C613" s="47" t="s">
        <v>412</v>
      </c>
      <c r="D613" s="47" t="s">
        <v>160</v>
      </c>
      <c r="E613" s="46">
        <v>2021</v>
      </c>
      <c r="F613" s="46">
        <v>8</v>
      </c>
      <c r="G613" s="3"/>
      <c r="H613" s="4">
        <v>34.71</v>
      </c>
      <c r="I613" s="4">
        <f>H613*$L$6</f>
        <v>41.999099999999999</v>
      </c>
      <c r="J613" s="18" t="s">
        <v>10</v>
      </c>
      <c r="K613" s="20"/>
      <c r="L613" s="18"/>
    </row>
    <row r="614" spans="1:13" ht="30" customHeight="1" x14ac:dyDescent="0.3">
      <c r="A614" s="64" t="s">
        <v>1308</v>
      </c>
      <c r="B614" s="47" t="s">
        <v>1307</v>
      </c>
      <c r="C614" s="47" t="s">
        <v>412</v>
      </c>
      <c r="D614" s="47" t="s">
        <v>160</v>
      </c>
      <c r="E614" s="46">
        <v>2020</v>
      </c>
      <c r="F614" s="46">
        <v>18</v>
      </c>
      <c r="G614" s="3"/>
      <c r="H614" s="4">
        <v>32</v>
      </c>
      <c r="I614" s="4">
        <f>H614*$L$6</f>
        <v>38.72</v>
      </c>
      <c r="J614" s="18"/>
      <c r="K614" s="20" t="s">
        <v>62</v>
      </c>
      <c r="L614" s="18"/>
    </row>
    <row r="615" spans="1:13" ht="30" customHeight="1" x14ac:dyDescent="0.3">
      <c r="A615" s="64" t="s">
        <v>1324</v>
      </c>
      <c r="B615" s="47" t="s">
        <v>1307</v>
      </c>
      <c r="C615" s="47" t="s">
        <v>412</v>
      </c>
      <c r="D615" s="47" t="s">
        <v>160</v>
      </c>
      <c r="E615" s="46">
        <v>2020</v>
      </c>
      <c r="F615" s="46">
        <v>8</v>
      </c>
      <c r="G615" s="3"/>
      <c r="H615" s="4">
        <v>38.5</v>
      </c>
      <c r="I615" s="4">
        <f>H615*$L$6</f>
        <v>46.585000000000001</v>
      </c>
      <c r="J615" s="18"/>
      <c r="K615" s="20" t="s">
        <v>62</v>
      </c>
      <c r="L615" s="18"/>
    </row>
    <row r="616" spans="1:13" ht="30" customHeight="1" x14ac:dyDescent="0.3">
      <c r="A616" s="64" t="s">
        <v>1324</v>
      </c>
      <c r="B616" s="47" t="s">
        <v>1307</v>
      </c>
      <c r="C616" s="47" t="s">
        <v>412</v>
      </c>
      <c r="D616" s="47" t="s">
        <v>160</v>
      </c>
      <c r="E616" s="46">
        <v>2021</v>
      </c>
      <c r="F616" s="46">
        <v>4</v>
      </c>
      <c r="G616" s="3"/>
      <c r="H616" s="4">
        <v>45.45</v>
      </c>
      <c r="I616" s="4">
        <f>H616*$L$6</f>
        <v>54.994500000000002</v>
      </c>
      <c r="J616" s="18" t="s">
        <v>10</v>
      </c>
      <c r="K616" s="20"/>
      <c r="L616" s="18"/>
    </row>
    <row r="617" spans="1:13" ht="30" customHeight="1" x14ac:dyDescent="0.3">
      <c r="A617" s="63" t="s">
        <v>1880</v>
      </c>
      <c r="B617" s="3" t="s">
        <v>1059</v>
      </c>
      <c r="C617" s="3" t="s">
        <v>412</v>
      </c>
      <c r="D617" s="3" t="s">
        <v>160</v>
      </c>
      <c r="E617" s="3">
        <v>2022</v>
      </c>
      <c r="F617" s="3">
        <v>12</v>
      </c>
      <c r="G617" s="3"/>
      <c r="H617" s="4">
        <v>40.5</v>
      </c>
      <c r="I617" s="4">
        <f>H617*$L$6</f>
        <v>49.004999999999995</v>
      </c>
      <c r="J617" s="18" t="s">
        <v>10</v>
      </c>
      <c r="K617" s="20"/>
      <c r="L617" s="18"/>
    </row>
    <row r="618" spans="1:13" ht="30" customHeight="1" x14ac:dyDescent="0.3">
      <c r="A618" s="64" t="s">
        <v>1309</v>
      </c>
      <c r="B618" s="47" t="s">
        <v>1307</v>
      </c>
      <c r="C618" s="47" t="s">
        <v>412</v>
      </c>
      <c r="D618" s="47" t="s">
        <v>160</v>
      </c>
      <c r="E618" s="46">
        <v>2020</v>
      </c>
      <c r="F618" s="46">
        <f>5-3</f>
        <v>2</v>
      </c>
      <c r="G618" s="3"/>
      <c r="H618" s="4">
        <v>29</v>
      </c>
      <c r="I618" s="4">
        <f>H618*$L$6</f>
        <v>35.089999999999996</v>
      </c>
      <c r="J618" s="18"/>
      <c r="K618" s="20" t="s">
        <v>62</v>
      </c>
      <c r="L618" s="18"/>
    </row>
    <row r="619" spans="1:13" ht="30" customHeight="1" x14ac:dyDescent="0.3">
      <c r="A619" s="64" t="s">
        <v>697</v>
      </c>
      <c r="B619" s="47" t="s">
        <v>156</v>
      </c>
      <c r="C619" s="47" t="s">
        <v>431</v>
      </c>
      <c r="D619" s="47" t="s">
        <v>160</v>
      </c>
      <c r="E619" s="46">
        <v>2022</v>
      </c>
      <c r="F619" s="46">
        <v>12</v>
      </c>
      <c r="G619" s="3"/>
      <c r="H619" s="4">
        <v>15.7</v>
      </c>
      <c r="I619" s="4">
        <f>H619*$L$6</f>
        <v>18.997</v>
      </c>
      <c r="J619" s="18" t="s">
        <v>10</v>
      </c>
      <c r="K619" s="20" t="s">
        <v>41</v>
      </c>
      <c r="L619" s="18"/>
    </row>
    <row r="620" spans="1:13" ht="30" customHeight="1" x14ac:dyDescent="0.3">
      <c r="A620" s="64" t="s">
        <v>475</v>
      </c>
      <c r="B620" s="47" t="s">
        <v>156</v>
      </c>
      <c r="C620" s="47" t="s">
        <v>431</v>
      </c>
      <c r="D620" s="47" t="s">
        <v>160</v>
      </c>
      <c r="E620" s="46">
        <v>2022</v>
      </c>
      <c r="F620" s="46">
        <v>12</v>
      </c>
      <c r="G620" s="3"/>
      <c r="H620" s="4">
        <v>19.010000000000002</v>
      </c>
      <c r="I620" s="4">
        <f>H620*$L$6</f>
        <v>23.002100000000002</v>
      </c>
      <c r="J620" s="18" t="s">
        <v>10</v>
      </c>
      <c r="K620" s="20" t="s">
        <v>41</v>
      </c>
      <c r="L620" s="18"/>
    </row>
    <row r="621" spans="1:13" ht="30" customHeight="1" x14ac:dyDescent="0.3">
      <c r="A621" s="63" t="s">
        <v>457</v>
      </c>
      <c r="B621" s="3" t="s">
        <v>454</v>
      </c>
      <c r="C621" s="3"/>
      <c r="D621" s="3" t="s">
        <v>160</v>
      </c>
      <c r="E621" s="3">
        <v>2018</v>
      </c>
      <c r="F621" s="3">
        <v>12</v>
      </c>
      <c r="G621" s="3"/>
      <c r="H621" s="4">
        <v>23.14</v>
      </c>
      <c r="I621" s="4">
        <f>H621*$L$6</f>
        <v>27.999400000000001</v>
      </c>
      <c r="J621" s="18"/>
      <c r="K621" s="20" t="s">
        <v>41</v>
      </c>
      <c r="L621" s="18"/>
    </row>
    <row r="622" spans="1:13" ht="30" customHeight="1" x14ac:dyDescent="0.3">
      <c r="A622" s="63" t="s">
        <v>512</v>
      </c>
      <c r="B622" s="3" t="s">
        <v>511</v>
      </c>
      <c r="C622" s="3"/>
      <c r="D622" s="3" t="s">
        <v>160</v>
      </c>
      <c r="E622" s="3">
        <v>1986</v>
      </c>
      <c r="F622" s="3">
        <v>1</v>
      </c>
      <c r="G622" s="3"/>
      <c r="H622" s="4">
        <v>25</v>
      </c>
      <c r="I622" s="4">
        <f>H622*$L$6</f>
        <v>30.25</v>
      </c>
      <c r="J622" s="18"/>
      <c r="K622" s="20"/>
      <c r="L622" s="18"/>
      <c r="M622" s="2"/>
    </row>
    <row r="623" spans="1:13" ht="30" customHeight="1" x14ac:dyDescent="0.3">
      <c r="A623" s="63" t="s">
        <v>961</v>
      </c>
      <c r="B623" s="3" t="s">
        <v>454</v>
      </c>
      <c r="C623" s="3" t="s">
        <v>412</v>
      </c>
      <c r="D623" s="3" t="s">
        <v>160</v>
      </c>
      <c r="E623" s="3">
        <v>2020</v>
      </c>
      <c r="F623" s="3">
        <v>12</v>
      </c>
      <c r="G623" s="3"/>
      <c r="H623" s="4">
        <v>30</v>
      </c>
      <c r="I623" s="4">
        <f>H623*$L$6</f>
        <v>36.299999999999997</v>
      </c>
      <c r="J623" s="18"/>
      <c r="K623" s="20" t="s">
        <v>41</v>
      </c>
      <c r="L623" s="18"/>
      <c r="M623" s="2"/>
    </row>
    <row r="624" spans="1:13" ht="30" customHeight="1" x14ac:dyDescent="0.3">
      <c r="A624" s="64" t="s">
        <v>1284</v>
      </c>
      <c r="B624" s="47" t="s">
        <v>1235</v>
      </c>
      <c r="C624" s="47"/>
      <c r="D624" s="47" t="s">
        <v>160</v>
      </c>
      <c r="E624" s="46">
        <v>1982</v>
      </c>
      <c r="F624" s="46">
        <v>2</v>
      </c>
      <c r="G624" s="3"/>
      <c r="H624" s="4">
        <v>25</v>
      </c>
      <c r="I624" s="4">
        <f>H624*$L$6</f>
        <v>30.25</v>
      </c>
      <c r="J624" s="18"/>
      <c r="K624" s="20"/>
      <c r="L624" s="18"/>
      <c r="M624" s="2"/>
    </row>
    <row r="625" spans="1:13" ht="30" customHeight="1" x14ac:dyDescent="0.3">
      <c r="A625" s="64" t="s">
        <v>1285</v>
      </c>
      <c r="B625" s="47" t="s">
        <v>1235</v>
      </c>
      <c r="C625" s="47"/>
      <c r="D625" s="47" t="s">
        <v>160</v>
      </c>
      <c r="E625" s="46">
        <v>1982</v>
      </c>
      <c r="F625" s="46">
        <v>1</v>
      </c>
      <c r="G625" s="3"/>
      <c r="H625" s="4">
        <v>35</v>
      </c>
      <c r="I625" s="4">
        <f>H625*$L$6</f>
        <v>42.35</v>
      </c>
      <c r="J625" s="18"/>
      <c r="K625" s="20"/>
      <c r="L625" s="18"/>
      <c r="M625" s="2"/>
    </row>
    <row r="626" spans="1:13" ht="30" customHeight="1" x14ac:dyDescent="0.3">
      <c r="A626" s="64" t="s">
        <v>1286</v>
      </c>
      <c r="B626" s="47" t="s">
        <v>1235</v>
      </c>
      <c r="C626" s="47"/>
      <c r="D626" s="47" t="s">
        <v>160</v>
      </c>
      <c r="E626" s="46">
        <v>1978</v>
      </c>
      <c r="F626" s="46">
        <v>1</v>
      </c>
      <c r="G626" s="3"/>
      <c r="H626" s="4">
        <v>35</v>
      </c>
      <c r="I626" s="4">
        <f>H626*$L$6</f>
        <v>42.35</v>
      </c>
      <c r="J626" s="18"/>
      <c r="K626" s="20"/>
      <c r="L626" s="18"/>
    </row>
    <row r="627" spans="1:13" ht="30" customHeight="1" x14ac:dyDescent="0.3">
      <c r="A627" s="64" t="s">
        <v>1367</v>
      </c>
      <c r="B627" s="47" t="s">
        <v>1345</v>
      </c>
      <c r="C627" s="47"/>
      <c r="D627" s="47" t="s">
        <v>160</v>
      </c>
      <c r="E627" s="46">
        <v>1989</v>
      </c>
      <c r="F627" s="46">
        <v>4</v>
      </c>
      <c r="G627" s="3"/>
      <c r="H627" s="4">
        <v>45</v>
      </c>
      <c r="I627" s="4">
        <f>H627*$L$6</f>
        <v>54.449999999999996</v>
      </c>
      <c r="J627" s="18"/>
      <c r="K627" s="20"/>
      <c r="L627" s="18"/>
    </row>
    <row r="628" spans="1:13" ht="30" customHeight="1" x14ac:dyDescent="0.3">
      <c r="A628" s="64" t="s">
        <v>1368</v>
      </c>
      <c r="B628" s="47" t="s">
        <v>1345</v>
      </c>
      <c r="C628" s="47"/>
      <c r="D628" s="47" t="s">
        <v>160</v>
      </c>
      <c r="E628" s="46">
        <v>1989</v>
      </c>
      <c r="F628" s="46">
        <v>2</v>
      </c>
      <c r="G628" s="3"/>
      <c r="H628" s="4">
        <v>40</v>
      </c>
      <c r="I628" s="4">
        <f>H628*$L$6</f>
        <v>48.4</v>
      </c>
      <c r="J628" s="18"/>
      <c r="K628" s="20"/>
      <c r="L628" s="18"/>
    </row>
    <row r="629" spans="1:13" ht="30" customHeight="1" x14ac:dyDescent="0.3">
      <c r="A629" s="64" t="s">
        <v>1391</v>
      </c>
      <c r="B629" s="47" t="s">
        <v>1390</v>
      </c>
      <c r="C629" s="47"/>
      <c r="D629" s="47" t="s">
        <v>160</v>
      </c>
      <c r="E629" s="46">
        <v>2021</v>
      </c>
      <c r="F629" s="46">
        <v>6</v>
      </c>
      <c r="G629" s="3"/>
      <c r="H629" s="4">
        <v>22.73</v>
      </c>
      <c r="I629" s="4">
        <f>H629*$L$6</f>
        <v>27.503299999999999</v>
      </c>
      <c r="J629" s="18"/>
      <c r="K629" s="61"/>
      <c r="L629" s="18"/>
    </row>
    <row r="630" spans="1:13" ht="30" customHeight="1" x14ac:dyDescent="0.3">
      <c r="A630" s="64" t="s">
        <v>1391</v>
      </c>
      <c r="B630" s="47" t="s">
        <v>485</v>
      </c>
      <c r="C630" s="47"/>
      <c r="D630" s="47" t="s">
        <v>160</v>
      </c>
      <c r="E630" s="46">
        <v>2019</v>
      </c>
      <c r="F630" s="46">
        <v>3</v>
      </c>
      <c r="G630" s="3"/>
      <c r="H630" s="4">
        <v>145</v>
      </c>
      <c r="I630" s="4">
        <f>H630*$L$6</f>
        <v>175.45</v>
      </c>
      <c r="J630" s="18"/>
      <c r="K630" s="20"/>
      <c r="L630" s="18"/>
    </row>
    <row r="631" spans="1:13" ht="30" customHeight="1" x14ac:dyDescent="0.3">
      <c r="A631" s="64" t="s">
        <v>1391</v>
      </c>
      <c r="B631" s="47" t="s">
        <v>485</v>
      </c>
      <c r="C631" s="47"/>
      <c r="D631" s="47" t="s">
        <v>160</v>
      </c>
      <c r="E631" s="46">
        <v>2020</v>
      </c>
      <c r="F631" s="46">
        <v>3</v>
      </c>
      <c r="G631" s="3"/>
      <c r="H631" s="4">
        <v>145</v>
      </c>
      <c r="I631" s="4">
        <f>H631*$L$6</f>
        <v>175.45</v>
      </c>
      <c r="J631" s="18"/>
      <c r="K631" s="20"/>
      <c r="L631" s="18"/>
    </row>
    <row r="632" spans="1:13" ht="30" customHeight="1" x14ac:dyDescent="0.3">
      <c r="A632" s="64" t="s">
        <v>1391</v>
      </c>
      <c r="B632" s="47" t="s">
        <v>485</v>
      </c>
      <c r="C632" s="47"/>
      <c r="D632" s="47" t="s">
        <v>160</v>
      </c>
      <c r="E632" s="46">
        <v>2021</v>
      </c>
      <c r="F632" s="46">
        <v>2</v>
      </c>
      <c r="G632" s="3"/>
      <c r="H632" s="4">
        <v>145</v>
      </c>
      <c r="I632" s="4">
        <f>H632*$L$6</f>
        <v>175.45</v>
      </c>
      <c r="J632" s="18" t="s">
        <v>10</v>
      </c>
      <c r="K632" s="20"/>
      <c r="L632" s="18"/>
    </row>
    <row r="633" spans="1:13" ht="30" customHeight="1" x14ac:dyDescent="0.3">
      <c r="A633" s="63" t="s">
        <v>505</v>
      </c>
      <c r="B633" s="3" t="s">
        <v>495</v>
      </c>
      <c r="C633" s="3"/>
      <c r="D633" s="3" t="s">
        <v>160</v>
      </c>
      <c r="E633" s="3">
        <v>1985</v>
      </c>
      <c r="F633" s="3">
        <v>1</v>
      </c>
      <c r="G633" s="3"/>
      <c r="H633" s="4">
        <v>25</v>
      </c>
      <c r="I633" s="4">
        <f>H633*$L$6</f>
        <v>30.25</v>
      </c>
      <c r="J633" s="18"/>
      <c r="K633" s="20"/>
      <c r="L633" s="18"/>
    </row>
    <row r="634" spans="1:13" ht="30" customHeight="1" x14ac:dyDescent="0.3">
      <c r="A634" s="63" t="s">
        <v>1489</v>
      </c>
      <c r="B634" s="3" t="s">
        <v>485</v>
      </c>
      <c r="C634" s="3"/>
      <c r="D634" s="3" t="s">
        <v>160</v>
      </c>
      <c r="E634" s="3">
        <v>2018</v>
      </c>
      <c r="F634" s="3">
        <v>2</v>
      </c>
      <c r="G634" s="3"/>
      <c r="H634" s="4">
        <v>325</v>
      </c>
      <c r="I634" s="4">
        <f>H634*$L$6</f>
        <v>393.25</v>
      </c>
      <c r="J634" s="18"/>
      <c r="K634" s="20"/>
      <c r="L634" s="18"/>
    </row>
    <row r="635" spans="1:13" ht="30" customHeight="1" x14ac:dyDescent="0.3">
      <c r="A635" s="64" t="s">
        <v>1393</v>
      </c>
      <c r="B635" s="47" t="s">
        <v>1390</v>
      </c>
      <c r="C635" s="47"/>
      <c r="D635" s="47" t="s">
        <v>160</v>
      </c>
      <c r="E635" s="46">
        <v>2021</v>
      </c>
      <c r="F635" s="46">
        <v>6</v>
      </c>
      <c r="G635" s="3"/>
      <c r="H635" s="4">
        <v>30.58</v>
      </c>
      <c r="I635" s="4">
        <f>H635*$L$6</f>
        <v>37.001799999999996</v>
      </c>
      <c r="J635" s="18" t="s">
        <v>10</v>
      </c>
      <c r="K635" s="61"/>
      <c r="L635" s="18"/>
    </row>
    <row r="636" spans="1:13" ht="30" customHeight="1" x14ac:dyDescent="0.3">
      <c r="A636" s="63" t="s">
        <v>578</v>
      </c>
      <c r="B636" s="3" t="s">
        <v>169</v>
      </c>
      <c r="C636" s="3"/>
      <c r="D636" s="3" t="s">
        <v>160</v>
      </c>
      <c r="E636" s="3">
        <v>2022</v>
      </c>
      <c r="F636" s="3">
        <v>12</v>
      </c>
      <c r="G636" s="3"/>
      <c r="H636" s="4">
        <v>23.14</v>
      </c>
      <c r="I636" s="4">
        <f>H636*$L$6</f>
        <v>27.999400000000001</v>
      </c>
      <c r="J636" s="18" t="s">
        <v>10</v>
      </c>
      <c r="K636" s="20" t="s">
        <v>41</v>
      </c>
      <c r="L636" s="18"/>
    </row>
    <row r="637" spans="1:13" ht="30" customHeight="1" x14ac:dyDescent="0.3">
      <c r="A637" s="63" t="s">
        <v>715</v>
      </c>
      <c r="B637" s="3" t="s">
        <v>130</v>
      </c>
      <c r="C637" s="3"/>
      <c r="D637" s="3" t="s">
        <v>160</v>
      </c>
      <c r="E637" s="3">
        <v>2018</v>
      </c>
      <c r="F637" s="3">
        <v>6</v>
      </c>
      <c r="G637" s="3"/>
      <c r="H637" s="4">
        <v>25</v>
      </c>
      <c r="I637" s="4">
        <f>H637*$L$6</f>
        <v>30.25</v>
      </c>
      <c r="J637" s="18"/>
      <c r="K637" s="20" t="s">
        <v>41</v>
      </c>
      <c r="L637" s="18"/>
    </row>
    <row r="638" spans="1:13" ht="30" customHeight="1" x14ac:dyDescent="0.3">
      <c r="A638" s="63" t="s">
        <v>715</v>
      </c>
      <c r="B638" s="3" t="s">
        <v>130</v>
      </c>
      <c r="C638" s="3"/>
      <c r="D638" s="3" t="s">
        <v>160</v>
      </c>
      <c r="E638" s="3">
        <v>2019</v>
      </c>
      <c r="F638" s="3">
        <v>6</v>
      </c>
      <c r="G638" s="3"/>
      <c r="H638" s="4">
        <v>25</v>
      </c>
      <c r="I638" s="4">
        <f>H638*$L$6</f>
        <v>30.25</v>
      </c>
      <c r="J638" s="18"/>
      <c r="K638" s="20" t="s">
        <v>41</v>
      </c>
      <c r="L638" s="18"/>
    </row>
    <row r="639" spans="1:13" ht="30" customHeight="1" x14ac:dyDescent="0.3">
      <c r="A639" s="63" t="s">
        <v>715</v>
      </c>
      <c r="B639" s="3" t="s">
        <v>130</v>
      </c>
      <c r="C639" s="3"/>
      <c r="D639" s="3" t="s">
        <v>160</v>
      </c>
      <c r="E639" s="3">
        <v>2020</v>
      </c>
      <c r="F639" s="3">
        <v>6</v>
      </c>
      <c r="G639" s="3"/>
      <c r="H639" s="4">
        <v>25</v>
      </c>
      <c r="I639" s="4">
        <f>H639*$L$6</f>
        <v>30.25</v>
      </c>
      <c r="J639" s="18"/>
      <c r="K639" s="20"/>
      <c r="L639" s="18"/>
    </row>
    <row r="640" spans="1:13" ht="30" customHeight="1" x14ac:dyDescent="0.3">
      <c r="A640" s="64" t="s">
        <v>1397</v>
      </c>
      <c r="B640" s="47" t="s">
        <v>1390</v>
      </c>
      <c r="C640" s="47" t="s">
        <v>412</v>
      </c>
      <c r="D640" s="47" t="s">
        <v>160</v>
      </c>
      <c r="E640" s="46">
        <v>2021</v>
      </c>
      <c r="F640" s="46">
        <v>6</v>
      </c>
      <c r="G640" s="3"/>
      <c r="H640" s="4">
        <v>23.14</v>
      </c>
      <c r="I640" s="4">
        <f>H640*$L$6</f>
        <v>27.999400000000001</v>
      </c>
      <c r="J640" s="18" t="s">
        <v>10</v>
      </c>
      <c r="K640" s="61"/>
      <c r="L640" s="18"/>
    </row>
    <row r="641" spans="1:14" ht="30" customHeight="1" x14ac:dyDescent="0.3">
      <c r="A641" s="64" t="s">
        <v>796</v>
      </c>
      <c r="B641" s="47" t="s">
        <v>1059</v>
      </c>
      <c r="C641" s="47"/>
      <c r="D641" s="47" t="s">
        <v>160</v>
      </c>
      <c r="E641" s="46">
        <v>2021</v>
      </c>
      <c r="F641" s="46">
        <v>12</v>
      </c>
      <c r="G641" s="3"/>
      <c r="H641" s="4">
        <v>31.41</v>
      </c>
      <c r="I641" s="4">
        <f>H641*$L$6</f>
        <v>38.006099999999996</v>
      </c>
      <c r="J641" s="18"/>
      <c r="K641" s="61"/>
      <c r="L641" s="18"/>
    </row>
    <row r="642" spans="1:14" ht="30" customHeight="1" x14ac:dyDescent="0.3">
      <c r="A642" s="63" t="s">
        <v>796</v>
      </c>
      <c r="B642" s="3" t="s">
        <v>1059</v>
      </c>
      <c r="C642" s="3"/>
      <c r="D642" s="3" t="s">
        <v>160</v>
      </c>
      <c r="E642" s="3">
        <v>2022</v>
      </c>
      <c r="F642" s="3">
        <v>12</v>
      </c>
      <c r="G642" s="3"/>
      <c r="H642" s="4">
        <v>32.229999999999997</v>
      </c>
      <c r="I642" s="4">
        <f>H642*$L$6</f>
        <v>38.998299999999993</v>
      </c>
      <c r="J642" s="18" t="s">
        <v>10</v>
      </c>
      <c r="K642" s="20"/>
      <c r="L642" s="18"/>
    </row>
    <row r="643" spans="1:14" ht="30" customHeight="1" x14ac:dyDescent="0.3">
      <c r="A643" s="63" t="s">
        <v>796</v>
      </c>
      <c r="B643" s="47" t="s">
        <v>875</v>
      </c>
      <c r="C643" s="47"/>
      <c r="D643" s="47" t="s">
        <v>160</v>
      </c>
      <c r="E643" s="46">
        <v>2020</v>
      </c>
      <c r="F643" s="46">
        <v>12</v>
      </c>
      <c r="G643" s="3"/>
      <c r="H643" s="4">
        <v>30</v>
      </c>
      <c r="I643" s="4">
        <f>H643*$L$6</f>
        <v>36.299999999999997</v>
      </c>
      <c r="J643" s="18"/>
      <c r="K643" s="20" t="s">
        <v>62</v>
      </c>
      <c r="L643" s="18"/>
    </row>
    <row r="644" spans="1:14" ht="30" customHeight="1" x14ac:dyDescent="0.3">
      <c r="A644" s="64" t="s">
        <v>1291</v>
      </c>
      <c r="B644" s="47" t="s">
        <v>1238</v>
      </c>
      <c r="C644" s="47"/>
      <c r="D644" s="47" t="s">
        <v>160</v>
      </c>
      <c r="E644" s="46">
        <v>1937</v>
      </c>
      <c r="F644" s="46">
        <v>1</v>
      </c>
      <c r="G644" s="3"/>
      <c r="H644" s="4">
        <v>50</v>
      </c>
      <c r="I644" s="4">
        <f>H644*$L$6</f>
        <v>60.5</v>
      </c>
      <c r="J644" s="18"/>
      <c r="K644" s="20"/>
      <c r="L644" s="18"/>
    </row>
    <row r="645" spans="1:14" ht="30" customHeight="1" x14ac:dyDescent="0.3">
      <c r="A645" s="64" t="s">
        <v>1283</v>
      </c>
      <c r="B645" s="47" t="s">
        <v>1241</v>
      </c>
      <c r="C645" s="47"/>
      <c r="D645" s="47" t="s">
        <v>160</v>
      </c>
      <c r="E645" s="46">
        <v>1969</v>
      </c>
      <c r="F645" s="46">
        <v>1</v>
      </c>
      <c r="G645" s="3"/>
      <c r="H645" s="4">
        <v>55</v>
      </c>
      <c r="I645" s="4">
        <f>H645*$L$6</f>
        <v>66.55</v>
      </c>
      <c r="J645" s="18"/>
      <c r="K645" s="20"/>
      <c r="L645" s="18"/>
      <c r="N645">
        <f>6*H645</f>
        <v>330</v>
      </c>
    </row>
    <row r="646" spans="1:14" ht="30" customHeight="1" x14ac:dyDescent="0.3">
      <c r="A646" s="64" t="s">
        <v>1282</v>
      </c>
      <c r="B646" s="47" t="s">
        <v>1241</v>
      </c>
      <c r="C646" s="47"/>
      <c r="D646" s="47" t="s">
        <v>160</v>
      </c>
      <c r="E646" s="46">
        <v>1969</v>
      </c>
      <c r="F646" s="46">
        <v>1</v>
      </c>
      <c r="G646" s="3"/>
      <c r="H646" s="4">
        <v>50</v>
      </c>
      <c r="I646" s="4">
        <f>H646*$L$6</f>
        <v>60.5</v>
      </c>
      <c r="J646" s="18"/>
      <c r="K646" s="20"/>
      <c r="L646" s="18"/>
      <c r="N646">
        <v>115</v>
      </c>
    </row>
    <row r="647" spans="1:14" ht="30" customHeight="1" x14ac:dyDescent="0.3">
      <c r="A647" s="64" t="s">
        <v>1289</v>
      </c>
      <c r="B647" s="47" t="s">
        <v>1238</v>
      </c>
      <c r="C647" s="47"/>
      <c r="D647" s="47" t="s">
        <v>160</v>
      </c>
      <c r="E647" s="46">
        <v>1937</v>
      </c>
      <c r="F647" s="46">
        <v>1</v>
      </c>
      <c r="G647" s="3"/>
      <c r="H647" s="4">
        <v>125</v>
      </c>
      <c r="I647" s="4">
        <f>H647*$L$6</f>
        <v>151.25</v>
      </c>
      <c r="J647" s="18"/>
      <c r="K647" s="20"/>
      <c r="L647" s="18"/>
      <c r="N647">
        <f>N645+N646</f>
        <v>445</v>
      </c>
    </row>
    <row r="648" spans="1:14" ht="30" customHeight="1" x14ac:dyDescent="0.3">
      <c r="A648" s="64" t="s">
        <v>1290</v>
      </c>
      <c r="B648" s="47" t="s">
        <v>1238</v>
      </c>
      <c r="C648" s="47"/>
      <c r="D648" s="47" t="s">
        <v>160</v>
      </c>
      <c r="E648" s="46">
        <v>1937</v>
      </c>
      <c r="F648" s="46">
        <v>1</v>
      </c>
      <c r="G648" s="3"/>
      <c r="H648" s="4">
        <v>95</v>
      </c>
      <c r="I648" s="4">
        <f>H648*$L$6</f>
        <v>114.95</v>
      </c>
      <c r="J648" s="18"/>
      <c r="K648" s="20"/>
      <c r="L648" s="18"/>
      <c r="N648">
        <f>N647*1.21</f>
        <v>538.44999999999993</v>
      </c>
    </row>
    <row r="649" spans="1:14" ht="30" customHeight="1" x14ac:dyDescent="0.3">
      <c r="A649" s="64" t="s">
        <v>1292</v>
      </c>
      <c r="B649" s="47" t="s">
        <v>1238</v>
      </c>
      <c r="C649" s="47"/>
      <c r="D649" s="47" t="s">
        <v>160</v>
      </c>
      <c r="E649" s="46">
        <v>1937</v>
      </c>
      <c r="F649" s="46">
        <v>1</v>
      </c>
      <c r="G649" s="3"/>
      <c r="H649" s="4">
        <v>75</v>
      </c>
      <c r="I649" s="4">
        <f>H649*$L$6</f>
        <v>90.75</v>
      </c>
      <c r="J649" s="18"/>
      <c r="K649" s="20"/>
      <c r="L649" s="18"/>
      <c r="N649">
        <f>N648+5</f>
        <v>543.44999999999993</v>
      </c>
    </row>
    <row r="650" spans="1:14" ht="30" customHeight="1" x14ac:dyDescent="0.3">
      <c r="A650" s="63" t="s">
        <v>423</v>
      </c>
      <c r="B650" s="3" t="s">
        <v>165</v>
      </c>
      <c r="C650" s="3"/>
      <c r="D650" s="3" t="s">
        <v>160</v>
      </c>
      <c r="E650" s="3">
        <v>2017</v>
      </c>
      <c r="F650" s="3">
        <v>1</v>
      </c>
      <c r="G650" s="3"/>
      <c r="H650" s="4">
        <v>85</v>
      </c>
      <c r="I650" s="4">
        <f>H650*$L$6</f>
        <v>102.85</v>
      </c>
      <c r="J650" s="18"/>
      <c r="K650" s="20"/>
      <c r="L650" s="18"/>
    </row>
    <row r="651" spans="1:14" ht="30" customHeight="1" x14ac:dyDescent="0.3">
      <c r="A651" s="63" t="s">
        <v>423</v>
      </c>
      <c r="B651" s="3" t="s">
        <v>165</v>
      </c>
      <c r="C651" s="3"/>
      <c r="D651" s="3" t="s">
        <v>160</v>
      </c>
      <c r="E651" s="3">
        <v>2018</v>
      </c>
      <c r="F651" s="3">
        <v>1</v>
      </c>
      <c r="G651" s="3"/>
      <c r="H651" s="4">
        <v>85</v>
      </c>
      <c r="I651" s="4">
        <f>H651*$L$6</f>
        <v>102.85</v>
      </c>
      <c r="J651" s="18"/>
      <c r="K651" s="20"/>
      <c r="L651" s="18"/>
    </row>
    <row r="652" spans="1:14" ht="30" customHeight="1" x14ac:dyDescent="0.3">
      <c r="A652" s="63" t="s">
        <v>423</v>
      </c>
      <c r="B652" s="3" t="s">
        <v>165</v>
      </c>
      <c r="C652" s="3"/>
      <c r="D652" s="3" t="s">
        <v>160</v>
      </c>
      <c r="E652" s="3">
        <v>2019</v>
      </c>
      <c r="F652" s="3">
        <v>6</v>
      </c>
      <c r="G652" s="3"/>
      <c r="H652" s="4">
        <v>90</v>
      </c>
      <c r="I652" s="4">
        <f>H652*$L$6</f>
        <v>108.89999999999999</v>
      </c>
      <c r="J652" s="18"/>
      <c r="K652" s="20"/>
      <c r="L652" s="18"/>
    </row>
    <row r="653" spans="1:14" ht="30" customHeight="1" x14ac:dyDescent="0.3">
      <c r="A653" s="63" t="s">
        <v>423</v>
      </c>
      <c r="B653" s="3" t="s">
        <v>165</v>
      </c>
      <c r="C653" s="3"/>
      <c r="D653" s="3" t="s">
        <v>160</v>
      </c>
      <c r="E653" s="3">
        <v>2020</v>
      </c>
      <c r="F653" s="3">
        <v>6</v>
      </c>
      <c r="G653" s="3"/>
      <c r="H653" s="4">
        <v>95</v>
      </c>
      <c r="I653" s="4">
        <f>H653*$L$6</f>
        <v>114.95</v>
      </c>
      <c r="J653" s="18"/>
      <c r="K653" s="20"/>
      <c r="L653" s="18"/>
    </row>
    <row r="654" spans="1:14" ht="30" customHeight="1" x14ac:dyDescent="0.3">
      <c r="A654" s="64" t="s">
        <v>1109</v>
      </c>
      <c r="B654" s="47" t="s">
        <v>1087</v>
      </c>
      <c r="C654" s="47"/>
      <c r="D654" s="47" t="s">
        <v>160</v>
      </c>
      <c r="E654" s="46">
        <v>1993</v>
      </c>
      <c r="F654" s="46">
        <v>1</v>
      </c>
      <c r="G654" s="3"/>
      <c r="H654" s="4">
        <v>45</v>
      </c>
      <c r="I654" s="4">
        <f>H654*$L$6</f>
        <v>54.449999999999996</v>
      </c>
      <c r="J654" s="18" t="s">
        <v>10</v>
      </c>
      <c r="K654" s="61"/>
      <c r="L654" s="18"/>
    </row>
    <row r="655" spans="1:14" ht="30" customHeight="1" x14ac:dyDescent="0.3">
      <c r="A655" s="63" t="s">
        <v>855</v>
      </c>
      <c r="B655" s="46" t="s">
        <v>836</v>
      </c>
      <c r="C655" s="47"/>
      <c r="D655" s="47" t="s">
        <v>160</v>
      </c>
      <c r="E655" s="46" t="s">
        <v>839</v>
      </c>
      <c r="F655" s="46">
        <f>2-1</f>
        <v>1</v>
      </c>
      <c r="G655" s="3"/>
      <c r="H655" s="4">
        <v>185</v>
      </c>
      <c r="I655" s="4">
        <f>H655*$L$6</f>
        <v>223.85</v>
      </c>
      <c r="J655" s="18"/>
      <c r="K655" s="20"/>
      <c r="L655" s="18"/>
    </row>
    <row r="656" spans="1:14" ht="30" customHeight="1" x14ac:dyDescent="0.3">
      <c r="A656" s="63" t="s">
        <v>477</v>
      </c>
      <c r="B656" s="3" t="s">
        <v>165</v>
      </c>
      <c r="C656" s="3"/>
      <c r="D656" s="3" t="s">
        <v>160</v>
      </c>
      <c r="E656" s="3">
        <v>2018</v>
      </c>
      <c r="F656" s="3">
        <v>1</v>
      </c>
      <c r="G656" s="3"/>
      <c r="H656" s="4">
        <v>75</v>
      </c>
      <c r="I656" s="4">
        <f>H656*$L$6</f>
        <v>90.75</v>
      </c>
      <c r="J656" s="18"/>
      <c r="K656" s="20"/>
      <c r="L656" s="18"/>
    </row>
    <row r="657" spans="1:12" ht="30" customHeight="1" x14ac:dyDescent="0.3">
      <c r="A657" s="63" t="s">
        <v>477</v>
      </c>
      <c r="B657" s="3" t="s">
        <v>165</v>
      </c>
      <c r="C657" s="3"/>
      <c r="D657" s="3" t="s">
        <v>160</v>
      </c>
      <c r="E657" s="3">
        <v>2019</v>
      </c>
      <c r="F657" s="3">
        <v>6</v>
      </c>
      <c r="G657" s="3"/>
      <c r="H657" s="4">
        <v>80</v>
      </c>
      <c r="I657" s="4">
        <f>H657*$L$6</f>
        <v>96.8</v>
      </c>
      <c r="J657" s="18"/>
      <c r="K657" s="20"/>
      <c r="L657" s="18"/>
    </row>
    <row r="658" spans="1:12" ht="30" customHeight="1" x14ac:dyDescent="0.3">
      <c r="A658" s="63" t="s">
        <v>477</v>
      </c>
      <c r="B658" s="3" t="s">
        <v>165</v>
      </c>
      <c r="C658" s="3"/>
      <c r="D658" s="3" t="s">
        <v>160</v>
      </c>
      <c r="E658" s="3">
        <v>2020</v>
      </c>
      <c r="F658" s="3">
        <v>6</v>
      </c>
      <c r="G658" s="3"/>
      <c r="H658" s="4">
        <v>90</v>
      </c>
      <c r="I658" s="4">
        <f>H658*$L$6</f>
        <v>108.89999999999999</v>
      </c>
      <c r="J658" s="18"/>
      <c r="K658" s="20"/>
      <c r="L658" s="18"/>
    </row>
    <row r="659" spans="1:12" ht="30" customHeight="1" x14ac:dyDescent="0.3">
      <c r="A659" s="63" t="s">
        <v>167</v>
      </c>
      <c r="B659" s="3" t="s">
        <v>165</v>
      </c>
      <c r="C659" s="3"/>
      <c r="D659" s="3" t="s">
        <v>160</v>
      </c>
      <c r="E659" s="3">
        <v>2015</v>
      </c>
      <c r="F659" s="3">
        <v>1</v>
      </c>
      <c r="G659" s="3"/>
      <c r="H659" s="4">
        <v>125</v>
      </c>
      <c r="I659" s="4">
        <f>H659*$L$6</f>
        <v>151.25</v>
      </c>
      <c r="J659" s="18"/>
      <c r="K659" s="20"/>
      <c r="L659" s="18"/>
    </row>
    <row r="660" spans="1:12" ht="30" customHeight="1" x14ac:dyDescent="0.3">
      <c r="A660" s="63" t="s">
        <v>167</v>
      </c>
      <c r="B660" s="3" t="s">
        <v>168</v>
      </c>
      <c r="C660" s="3"/>
      <c r="D660" s="3" t="s">
        <v>160</v>
      </c>
      <c r="E660" s="3">
        <v>2011</v>
      </c>
      <c r="F660" s="3">
        <v>1</v>
      </c>
      <c r="G660" s="3"/>
      <c r="H660" s="4">
        <v>90</v>
      </c>
      <c r="I660" s="4">
        <f>H660*$L$6</f>
        <v>108.89999999999999</v>
      </c>
      <c r="J660" s="3"/>
      <c r="K660" s="20"/>
      <c r="L660" s="18"/>
    </row>
    <row r="661" spans="1:12" ht="30" customHeight="1" x14ac:dyDescent="0.3">
      <c r="A661" s="63" t="s">
        <v>167</v>
      </c>
      <c r="B661" s="3" t="s">
        <v>168</v>
      </c>
      <c r="C661" s="3"/>
      <c r="D661" s="3" t="s">
        <v>160</v>
      </c>
      <c r="E661" s="3">
        <v>2017</v>
      </c>
      <c r="F661" s="3">
        <v>1</v>
      </c>
      <c r="G661" s="3"/>
      <c r="H661" s="4">
        <v>90</v>
      </c>
      <c r="I661" s="4">
        <f>H661*$L$6</f>
        <v>108.89999999999999</v>
      </c>
      <c r="J661" s="3"/>
      <c r="K661" s="20"/>
      <c r="L661" s="18"/>
    </row>
    <row r="662" spans="1:12" ht="30" customHeight="1" x14ac:dyDescent="0.3">
      <c r="A662" s="63" t="s">
        <v>167</v>
      </c>
      <c r="B662" s="3" t="s">
        <v>168</v>
      </c>
      <c r="C662" s="3"/>
      <c r="D662" s="3" t="s">
        <v>160</v>
      </c>
      <c r="E662" s="3">
        <v>2019</v>
      </c>
      <c r="F662" s="3">
        <v>6</v>
      </c>
      <c r="G662" s="3"/>
      <c r="H662" s="4">
        <v>110</v>
      </c>
      <c r="I662" s="4">
        <f>H662*$L$6</f>
        <v>133.1</v>
      </c>
      <c r="J662" s="18"/>
      <c r="K662" s="20"/>
      <c r="L662" s="18"/>
    </row>
    <row r="663" spans="1:12" ht="30" customHeight="1" x14ac:dyDescent="0.3">
      <c r="A663" s="63" t="s">
        <v>167</v>
      </c>
      <c r="B663" s="3" t="s">
        <v>168</v>
      </c>
      <c r="C663" s="3"/>
      <c r="D663" s="3" t="s">
        <v>160</v>
      </c>
      <c r="E663" s="3">
        <v>2020</v>
      </c>
      <c r="F663" s="3">
        <v>6</v>
      </c>
      <c r="G663" s="3"/>
      <c r="H663" s="4">
        <v>115</v>
      </c>
      <c r="I663" s="4">
        <f>H663*$L$6</f>
        <v>139.15</v>
      </c>
      <c r="J663" s="18"/>
      <c r="K663" s="20"/>
      <c r="L663" s="18"/>
    </row>
    <row r="664" spans="1:12" ht="30" customHeight="1" x14ac:dyDescent="0.3">
      <c r="A664" s="64" t="s">
        <v>393</v>
      </c>
      <c r="B664" s="47" t="s">
        <v>392</v>
      </c>
      <c r="C664" s="47"/>
      <c r="D664" s="47" t="s">
        <v>160</v>
      </c>
      <c r="E664" s="46">
        <v>1973</v>
      </c>
      <c r="F664" s="46">
        <v>2</v>
      </c>
      <c r="G664" s="3"/>
      <c r="H664" s="4">
        <v>90</v>
      </c>
      <c r="I664" s="4">
        <f>H664*$L$6</f>
        <v>108.89999999999999</v>
      </c>
      <c r="J664" s="18"/>
      <c r="K664" s="20"/>
      <c r="L664" s="18"/>
    </row>
    <row r="665" spans="1:12" ht="30" customHeight="1" x14ac:dyDescent="0.3">
      <c r="A665" s="64" t="s">
        <v>678</v>
      </c>
      <c r="B665" s="47" t="s">
        <v>424</v>
      </c>
      <c r="C665" s="47"/>
      <c r="D665" s="47" t="s">
        <v>160</v>
      </c>
      <c r="E665" s="46">
        <v>2019</v>
      </c>
      <c r="F665" s="46">
        <v>6</v>
      </c>
      <c r="G665" s="3"/>
      <c r="H665" s="4">
        <v>69</v>
      </c>
      <c r="I665" s="4">
        <f>H665*$L$6</f>
        <v>83.49</v>
      </c>
      <c r="J665" s="18"/>
      <c r="K665" s="20"/>
      <c r="L665" s="18"/>
    </row>
    <row r="666" spans="1:12" ht="30" customHeight="1" x14ac:dyDescent="0.3">
      <c r="A666" s="63" t="s">
        <v>166</v>
      </c>
      <c r="B666" s="3" t="s">
        <v>165</v>
      </c>
      <c r="C666" s="3"/>
      <c r="D666" s="3" t="s">
        <v>160</v>
      </c>
      <c r="E666" s="3">
        <v>2015</v>
      </c>
      <c r="F666" s="3">
        <v>3</v>
      </c>
      <c r="G666" s="3"/>
      <c r="H666" s="4">
        <v>60</v>
      </c>
      <c r="I666" s="4">
        <f>H666*$L$6</f>
        <v>72.599999999999994</v>
      </c>
      <c r="J666" s="18"/>
      <c r="K666" s="20"/>
      <c r="L666" s="18"/>
    </row>
    <row r="667" spans="1:12" ht="30" customHeight="1" x14ac:dyDescent="0.3">
      <c r="A667" s="63" t="s">
        <v>166</v>
      </c>
      <c r="B667" s="3" t="s">
        <v>165</v>
      </c>
      <c r="C667" s="3"/>
      <c r="D667" s="3" t="s">
        <v>160</v>
      </c>
      <c r="E667" s="3">
        <v>2017</v>
      </c>
      <c r="F667" s="3">
        <v>6</v>
      </c>
      <c r="G667" s="3"/>
      <c r="H667" s="4">
        <v>50</v>
      </c>
      <c r="I667" s="4">
        <f>H667*$L$6</f>
        <v>60.5</v>
      </c>
      <c r="J667" s="18"/>
      <c r="K667" s="20"/>
      <c r="L667" s="18"/>
    </row>
    <row r="668" spans="1:12" ht="30" customHeight="1" x14ac:dyDescent="0.3">
      <c r="A668" s="63" t="s">
        <v>166</v>
      </c>
      <c r="B668" s="3" t="s">
        <v>165</v>
      </c>
      <c r="C668" s="3"/>
      <c r="D668" s="3" t="s">
        <v>160</v>
      </c>
      <c r="E668" s="3">
        <v>2018</v>
      </c>
      <c r="F668" s="3">
        <v>6</v>
      </c>
      <c r="G668" s="3"/>
      <c r="H668" s="4">
        <v>50</v>
      </c>
      <c r="I668" s="4">
        <f>H668*$L$6</f>
        <v>60.5</v>
      </c>
      <c r="J668" s="18"/>
      <c r="K668" s="20"/>
      <c r="L668" s="18"/>
    </row>
    <row r="669" spans="1:12" ht="30" customHeight="1" x14ac:dyDescent="0.3">
      <c r="A669" s="63" t="s">
        <v>166</v>
      </c>
      <c r="B669" s="3" t="s">
        <v>165</v>
      </c>
      <c r="C669" s="3"/>
      <c r="D669" s="3" t="s">
        <v>160</v>
      </c>
      <c r="E669" s="3">
        <v>2019</v>
      </c>
      <c r="F669" s="3">
        <v>6</v>
      </c>
      <c r="G669" s="3"/>
      <c r="H669" s="4">
        <v>55</v>
      </c>
      <c r="I669" s="4">
        <f>H669*$L$6</f>
        <v>66.55</v>
      </c>
      <c r="J669" s="18"/>
      <c r="K669" s="20"/>
      <c r="L669" s="18"/>
    </row>
    <row r="670" spans="1:12" ht="30" customHeight="1" x14ac:dyDescent="0.3">
      <c r="A670" s="63" t="s">
        <v>166</v>
      </c>
      <c r="B670" s="3" t="s">
        <v>165</v>
      </c>
      <c r="C670" s="3"/>
      <c r="D670" s="3" t="s">
        <v>160</v>
      </c>
      <c r="E670" s="3">
        <v>2020</v>
      </c>
      <c r="F670" s="3">
        <v>6</v>
      </c>
      <c r="G670" s="3"/>
      <c r="H670" s="4">
        <v>60</v>
      </c>
      <c r="I670" s="4">
        <f>H670*$L$6</f>
        <v>72.599999999999994</v>
      </c>
      <c r="J670" s="18"/>
      <c r="K670" s="20"/>
      <c r="L670" s="18"/>
    </row>
    <row r="671" spans="1:12" ht="30" customHeight="1" x14ac:dyDescent="0.3">
      <c r="A671" s="63" t="s">
        <v>175</v>
      </c>
      <c r="B671" s="3" t="s">
        <v>1059</v>
      </c>
      <c r="C671" s="3"/>
      <c r="D671" s="3" t="s">
        <v>160</v>
      </c>
      <c r="E671" s="3">
        <v>2022</v>
      </c>
      <c r="F671" s="3">
        <v>12</v>
      </c>
      <c r="G671" s="3"/>
      <c r="H671" s="4">
        <v>53.72</v>
      </c>
      <c r="I671" s="4">
        <f>H671*$L$6</f>
        <v>65.001199999999997</v>
      </c>
      <c r="J671" s="18" t="s">
        <v>10</v>
      </c>
      <c r="K671" s="20"/>
      <c r="L671" s="18"/>
    </row>
    <row r="672" spans="1:12" ht="30" customHeight="1" x14ac:dyDescent="0.3">
      <c r="A672" s="63" t="s">
        <v>175</v>
      </c>
      <c r="B672" s="47" t="s">
        <v>886</v>
      </c>
      <c r="C672" s="47"/>
      <c r="D672" s="47" t="s">
        <v>160</v>
      </c>
      <c r="E672" s="46">
        <v>2019</v>
      </c>
      <c r="F672" s="46">
        <v>6</v>
      </c>
      <c r="G672" s="3"/>
      <c r="H672" s="4">
        <v>69</v>
      </c>
      <c r="I672" s="4">
        <f>H672*$L$6</f>
        <v>83.49</v>
      </c>
      <c r="J672" s="18"/>
      <c r="K672" s="20"/>
      <c r="L672" s="18"/>
    </row>
    <row r="673" spans="1:12" ht="30" customHeight="1" x14ac:dyDescent="0.3">
      <c r="A673" s="63" t="s">
        <v>175</v>
      </c>
      <c r="B673" s="47" t="s">
        <v>170</v>
      </c>
      <c r="C673" s="47"/>
      <c r="D673" s="47" t="s">
        <v>160</v>
      </c>
      <c r="E673" s="46">
        <v>2015</v>
      </c>
      <c r="F673" s="46">
        <v>1</v>
      </c>
      <c r="G673" s="3"/>
      <c r="H673" s="4">
        <v>225</v>
      </c>
      <c r="I673" s="4">
        <f>H673*$L$6</f>
        <v>272.25</v>
      </c>
      <c r="J673" s="18"/>
      <c r="K673" s="20"/>
      <c r="L673" s="18"/>
    </row>
    <row r="674" spans="1:12" ht="30" customHeight="1" x14ac:dyDescent="0.3">
      <c r="A674" s="63" t="s">
        <v>175</v>
      </c>
      <c r="B674" s="47" t="s">
        <v>170</v>
      </c>
      <c r="C674" s="47"/>
      <c r="D674" s="47" t="s">
        <v>160</v>
      </c>
      <c r="E674" s="46">
        <v>2021</v>
      </c>
      <c r="F674" s="46">
        <v>1</v>
      </c>
      <c r="G674" s="3"/>
      <c r="H674" s="4">
        <v>195</v>
      </c>
      <c r="I674" s="4">
        <f>H674*$L$6</f>
        <v>235.95</v>
      </c>
      <c r="J674" s="18"/>
      <c r="K674" s="20"/>
      <c r="L674" s="18"/>
    </row>
    <row r="675" spans="1:12" ht="30" customHeight="1" x14ac:dyDescent="0.3">
      <c r="A675" s="63" t="s">
        <v>175</v>
      </c>
      <c r="B675" s="47" t="s">
        <v>170</v>
      </c>
      <c r="C675" s="47"/>
      <c r="D675" s="47" t="s">
        <v>160</v>
      </c>
      <c r="E675" s="46">
        <v>2022</v>
      </c>
      <c r="F675" s="46">
        <v>1</v>
      </c>
      <c r="G675" s="3"/>
      <c r="H675" s="4">
        <v>175</v>
      </c>
      <c r="I675" s="4">
        <f>H675*$L$6</f>
        <v>211.75</v>
      </c>
      <c r="J675" s="18" t="s">
        <v>10</v>
      </c>
      <c r="K675" s="20"/>
      <c r="L675" s="18"/>
    </row>
    <row r="676" spans="1:12" ht="30" customHeight="1" x14ac:dyDescent="0.3">
      <c r="A676" s="63" t="s">
        <v>175</v>
      </c>
      <c r="B676" s="3" t="s">
        <v>572</v>
      </c>
      <c r="C676" s="3"/>
      <c r="D676" s="3" t="s">
        <v>160</v>
      </c>
      <c r="E676" s="3">
        <v>2020</v>
      </c>
      <c r="F676" s="3">
        <v>2</v>
      </c>
      <c r="G676" s="3"/>
      <c r="H676" s="4">
        <v>32.229999999999997</v>
      </c>
      <c r="I676" s="4">
        <f>H676*$L$6</f>
        <v>38.998299999999993</v>
      </c>
      <c r="J676" s="18"/>
      <c r="K676" s="20"/>
      <c r="L676" s="18"/>
    </row>
    <row r="677" spans="1:12" ht="30" customHeight="1" x14ac:dyDescent="0.3">
      <c r="A677" s="64" t="s">
        <v>1385</v>
      </c>
      <c r="B677" s="47" t="s">
        <v>1269</v>
      </c>
      <c r="C677" s="47"/>
      <c r="D677" s="47" t="s">
        <v>160</v>
      </c>
      <c r="E677" s="46">
        <v>1964</v>
      </c>
      <c r="F677" s="46">
        <v>2</v>
      </c>
      <c r="G677" s="3"/>
      <c r="H677" s="4">
        <v>75</v>
      </c>
      <c r="I677" s="4">
        <f>H677*$L$6</f>
        <v>90.75</v>
      </c>
      <c r="J677" s="18"/>
      <c r="K677" s="20"/>
      <c r="L677" s="18"/>
    </row>
    <row r="678" spans="1:12" ht="30" customHeight="1" x14ac:dyDescent="0.3">
      <c r="A678" s="64" t="s">
        <v>1278</v>
      </c>
      <c r="B678" s="47" t="s">
        <v>1271</v>
      </c>
      <c r="C678" s="47"/>
      <c r="D678" s="47" t="s">
        <v>160</v>
      </c>
      <c r="E678" s="46">
        <v>1964</v>
      </c>
      <c r="F678" s="46">
        <v>1</v>
      </c>
      <c r="G678" s="3"/>
      <c r="H678" s="4">
        <v>75</v>
      </c>
      <c r="I678" s="4">
        <f>H678*$L$6</f>
        <v>90.75</v>
      </c>
      <c r="J678" s="18"/>
      <c r="K678" s="20"/>
      <c r="L678" s="18"/>
    </row>
    <row r="679" spans="1:12" ht="30" customHeight="1" x14ac:dyDescent="0.3">
      <c r="A679" s="64" t="s">
        <v>1425</v>
      </c>
      <c r="B679" s="47" t="s">
        <v>148</v>
      </c>
      <c r="C679" s="47"/>
      <c r="D679" s="47" t="s">
        <v>160</v>
      </c>
      <c r="E679" s="46">
        <v>2015</v>
      </c>
      <c r="F679" s="46">
        <v>1</v>
      </c>
      <c r="G679" s="3"/>
      <c r="H679" s="4">
        <v>745</v>
      </c>
      <c r="I679" s="4">
        <f>H679*$L$6</f>
        <v>901.44999999999993</v>
      </c>
      <c r="J679" s="18"/>
      <c r="K679" s="20"/>
      <c r="L679" s="18"/>
    </row>
    <row r="680" spans="1:12" ht="30" customHeight="1" x14ac:dyDescent="0.3">
      <c r="A680" s="64" t="s">
        <v>1425</v>
      </c>
      <c r="B680" s="47" t="s">
        <v>148</v>
      </c>
      <c r="C680" s="47"/>
      <c r="D680" s="47" t="s">
        <v>160</v>
      </c>
      <c r="E680" s="46">
        <v>2018</v>
      </c>
      <c r="F680" s="46">
        <v>1</v>
      </c>
      <c r="G680" s="3"/>
      <c r="H680" s="4">
        <v>575</v>
      </c>
      <c r="I680" s="4">
        <f>H680*$L$6</f>
        <v>695.75</v>
      </c>
      <c r="J680" s="18"/>
      <c r="K680" s="20"/>
      <c r="L680" s="18"/>
    </row>
    <row r="681" spans="1:12" ht="30" customHeight="1" x14ac:dyDescent="0.3">
      <c r="A681" s="64" t="s">
        <v>1425</v>
      </c>
      <c r="B681" s="47" t="s">
        <v>148</v>
      </c>
      <c r="C681" s="47"/>
      <c r="D681" s="47" t="s">
        <v>160</v>
      </c>
      <c r="E681" s="46">
        <v>2019</v>
      </c>
      <c r="F681" s="46">
        <v>1</v>
      </c>
      <c r="G681" s="3"/>
      <c r="H681" s="4">
        <v>650</v>
      </c>
      <c r="I681" s="4">
        <f>H681*$L$6</f>
        <v>786.5</v>
      </c>
      <c r="J681" s="18"/>
      <c r="K681" s="20"/>
      <c r="L681" s="18"/>
    </row>
    <row r="682" spans="1:12" ht="30" customHeight="1" x14ac:dyDescent="0.3">
      <c r="A682" s="64" t="s">
        <v>1425</v>
      </c>
      <c r="B682" s="47" t="s">
        <v>148</v>
      </c>
      <c r="C682" s="47"/>
      <c r="D682" s="47" t="s">
        <v>160</v>
      </c>
      <c r="E682" s="46">
        <v>2020</v>
      </c>
      <c r="F682" s="46">
        <v>1</v>
      </c>
      <c r="G682" s="3"/>
      <c r="H682" s="4">
        <v>575</v>
      </c>
      <c r="I682" s="4">
        <f>H682*$L$6</f>
        <v>695.75</v>
      </c>
      <c r="J682" s="18"/>
      <c r="K682" s="20"/>
      <c r="L682" s="18"/>
    </row>
    <row r="683" spans="1:12" ht="30" customHeight="1" x14ac:dyDescent="0.3">
      <c r="A683" s="64" t="s">
        <v>1425</v>
      </c>
      <c r="B683" s="47" t="s">
        <v>148</v>
      </c>
      <c r="C683" s="47"/>
      <c r="D683" s="47" t="s">
        <v>160</v>
      </c>
      <c r="E683" s="46">
        <v>2021</v>
      </c>
      <c r="F683" s="46">
        <v>1</v>
      </c>
      <c r="G683" s="3"/>
      <c r="H683" s="4">
        <v>525</v>
      </c>
      <c r="I683" s="4">
        <f>H683*$L$6</f>
        <v>635.25</v>
      </c>
      <c r="J683" s="18" t="s">
        <v>10</v>
      </c>
      <c r="K683" s="20"/>
      <c r="L683" s="18"/>
    </row>
    <row r="684" spans="1:12" ht="30" customHeight="1" x14ac:dyDescent="0.3">
      <c r="A684" s="63" t="s">
        <v>638</v>
      </c>
      <c r="B684" s="47" t="s">
        <v>485</v>
      </c>
      <c r="C684" s="47"/>
      <c r="D684" s="47" t="s">
        <v>160</v>
      </c>
      <c r="E684" s="46">
        <v>2014</v>
      </c>
      <c r="F684" s="46">
        <v>3</v>
      </c>
      <c r="G684" s="3"/>
      <c r="H684" s="4">
        <v>445</v>
      </c>
      <c r="I684" s="4">
        <f>H684*$L$6</f>
        <v>538.44999999999993</v>
      </c>
      <c r="J684" s="18"/>
      <c r="K684" s="20"/>
      <c r="L684" s="18"/>
    </row>
    <row r="685" spans="1:12" ht="30" customHeight="1" x14ac:dyDescent="0.3">
      <c r="A685" s="63" t="s">
        <v>638</v>
      </c>
      <c r="B685" s="3" t="s">
        <v>199</v>
      </c>
      <c r="C685" s="3"/>
      <c r="D685" s="3" t="s">
        <v>160</v>
      </c>
      <c r="E685" s="3">
        <v>2016</v>
      </c>
      <c r="F685" s="3">
        <v>1</v>
      </c>
      <c r="G685" s="3"/>
      <c r="H685" s="4">
        <v>95</v>
      </c>
      <c r="I685" s="4">
        <f>H685*$L$6</f>
        <v>114.95</v>
      </c>
      <c r="J685" s="18"/>
      <c r="K685" s="20"/>
      <c r="L685" s="18"/>
    </row>
    <row r="686" spans="1:12" ht="30" customHeight="1" x14ac:dyDescent="0.3">
      <c r="A686" s="63" t="s">
        <v>885</v>
      </c>
      <c r="B686" s="47" t="s">
        <v>886</v>
      </c>
      <c r="C686" s="47"/>
      <c r="D686" s="47" t="s">
        <v>160</v>
      </c>
      <c r="E686" s="46">
        <v>2018</v>
      </c>
      <c r="F686" s="46">
        <v>1</v>
      </c>
      <c r="G686" s="3"/>
      <c r="H686" s="4">
        <v>109</v>
      </c>
      <c r="I686" s="4">
        <f>H686*$L$6</f>
        <v>131.88999999999999</v>
      </c>
      <c r="J686" s="18"/>
      <c r="K686" s="20"/>
      <c r="L686" s="18"/>
    </row>
    <row r="687" spans="1:12" ht="30" customHeight="1" x14ac:dyDescent="0.3">
      <c r="A687" s="63" t="s">
        <v>1426</v>
      </c>
      <c r="B687" s="3" t="s">
        <v>148</v>
      </c>
      <c r="C687" s="3"/>
      <c r="D687" s="3" t="s">
        <v>160</v>
      </c>
      <c r="E687" s="3">
        <v>2020</v>
      </c>
      <c r="F687" s="3">
        <v>1</v>
      </c>
      <c r="G687" s="3"/>
      <c r="H687" s="4">
        <v>165</v>
      </c>
      <c r="I687" s="4">
        <f>H687*$L$6</f>
        <v>199.65</v>
      </c>
      <c r="J687" s="18"/>
      <c r="K687" s="20"/>
      <c r="L687" s="18"/>
    </row>
    <row r="688" spans="1:12" ht="30" customHeight="1" x14ac:dyDescent="0.3">
      <c r="A688" s="63" t="s">
        <v>1426</v>
      </c>
      <c r="B688" s="3" t="s">
        <v>148</v>
      </c>
      <c r="C688" s="3"/>
      <c r="D688" s="3" t="s">
        <v>160</v>
      </c>
      <c r="E688" s="3">
        <v>2021</v>
      </c>
      <c r="F688" s="3">
        <v>3</v>
      </c>
      <c r="G688" s="3"/>
      <c r="H688" s="4">
        <v>165</v>
      </c>
      <c r="I688" s="4">
        <f>H688*$L$6</f>
        <v>199.65</v>
      </c>
      <c r="J688" s="18"/>
      <c r="K688" s="20"/>
      <c r="L688" s="18"/>
    </row>
    <row r="689" spans="1:12" ht="30" customHeight="1" x14ac:dyDescent="0.3">
      <c r="A689" s="63" t="s">
        <v>1427</v>
      </c>
      <c r="B689" s="3" t="s">
        <v>148</v>
      </c>
      <c r="C689" s="3"/>
      <c r="D689" s="3" t="s">
        <v>160</v>
      </c>
      <c r="E689" s="3">
        <v>2019</v>
      </c>
      <c r="F689" s="3">
        <v>1</v>
      </c>
      <c r="G689" s="3">
        <v>1.5</v>
      </c>
      <c r="H689" s="4">
        <v>385</v>
      </c>
      <c r="I689" s="4">
        <f>H689*$L$6</f>
        <v>465.84999999999997</v>
      </c>
      <c r="J689" s="18"/>
      <c r="K689" s="20" t="s">
        <v>1428</v>
      </c>
      <c r="L689" s="18"/>
    </row>
    <row r="690" spans="1:12" ht="30" customHeight="1" x14ac:dyDescent="0.3">
      <c r="A690" s="64" t="s">
        <v>1223</v>
      </c>
      <c r="B690" s="47" t="s">
        <v>170</v>
      </c>
      <c r="C690" s="47"/>
      <c r="D690" s="47" t="s">
        <v>160</v>
      </c>
      <c r="E690" s="46">
        <v>2014</v>
      </c>
      <c r="F690" s="46">
        <v>1</v>
      </c>
      <c r="G690" s="3"/>
      <c r="H690" s="4">
        <v>325</v>
      </c>
      <c r="I690" s="4">
        <f>H690*$L$6</f>
        <v>393.25</v>
      </c>
      <c r="J690" s="18"/>
      <c r="K690" s="61"/>
      <c r="L690" s="18"/>
    </row>
    <row r="691" spans="1:12" ht="30" customHeight="1" x14ac:dyDescent="0.3">
      <c r="A691" s="64" t="s">
        <v>1223</v>
      </c>
      <c r="B691" s="47" t="s">
        <v>170</v>
      </c>
      <c r="C691" s="47"/>
      <c r="D691" s="47" t="s">
        <v>160</v>
      </c>
      <c r="E691" s="46">
        <v>2015</v>
      </c>
      <c r="F691" s="46">
        <v>1</v>
      </c>
      <c r="G691" s="3"/>
      <c r="H691" s="4">
        <v>445</v>
      </c>
      <c r="I691" s="4">
        <f>H691*$L$6</f>
        <v>538.44999999999993</v>
      </c>
      <c r="J691" s="18"/>
      <c r="K691" s="61"/>
      <c r="L691" s="18"/>
    </row>
    <row r="692" spans="1:12" ht="30" customHeight="1" x14ac:dyDescent="0.3">
      <c r="A692" s="64" t="s">
        <v>1223</v>
      </c>
      <c r="B692" s="47" t="s">
        <v>170</v>
      </c>
      <c r="C692" s="47"/>
      <c r="D692" s="47" t="s">
        <v>160</v>
      </c>
      <c r="E692" s="46">
        <v>2021</v>
      </c>
      <c r="F692" s="46">
        <v>1</v>
      </c>
      <c r="G692" s="3"/>
      <c r="H692" s="4">
        <v>425</v>
      </c>
      <c r="I692" s="4">
        <f>H692*$L$6</f>
        <v>514.25</v>
      </c>
      <c r="J692" s="18"/>
      <c r="K692" s="61"/>
      <c r="L692" s="18"/>
    </row>
    <row r="693" spans="1:12" ht="30" customHeight="1" x14ac:dyDescent="0.3">
      <c r="A693" s="64" t="s">
        <v>1223</v>
      </c>
      <c r="B693" s="47" t="s">
        <v>170</v>
      </c>
      <c r="C693" s="47"/>
      <c r="D693" s="47" t="s">
        <v>160</v>
      </c>
      <c r="E693" s="46">
        <v>2022</v>
      </c>
      <c r="F693" s="46">
        <v>1</v>
      </c>
      <c r="G693" s="3"/>
      <c r="H693" s="4">
        <v>375</v>
      </c>
      <c r="I693" s="4">
        <f>H693*$L$6</f>
        <v>453.75</v>
      </c>
      <c r="J693" s="18" t="s">
        <v>10</v>
      </c>
      <c r="K693" s="61"/>
      <c r="L693" s="18"/>
    </row>
    <row r="694" spans="1:12" ht="30" customHeight="1" x14ac:dyDescent="0.3">
      <c r="A694" s="63" t="s">
        <v>576</v>
      </c>
      <c r="B694" s="3" t="s">
        <v>572</v>
      </c>
      <c r="C694" s="3"/>
      <c r="D694" s="3" t="s">
        <v>160</v>
      </c>
      <c r="E694" s="3">
        <v>2018</v>
      </c>
      <c r="F694" s="3">
        <v>12</v>
      </c>
      <c r="G694" s="3"/>
      <c r="H694" s="4">
        <v>57.85</v>
      </c>
      <c r="I694" s="4">
        <f>H694*$L$6</f>
        <v>69.998499999999993</v>
      </c>
      <c r="J694" s="18"/>
      <c r="K694" s="20"/>
      <c r="L694" s="18"/>
    </row>
    <row r="695" spans="1:12" ht="30" customHeight="1" x14ac:dyDescent="0.3">
      <c r="A695" s="63" t="s">
        <v>576</v>
      </c>
      <c r="B695" s="3" t="s">
        <v>572</v>
      </c>
      <c r="C695" s="3"/>
      <c r="D695" s="3" t="s">
        <v>160</v>
      </c>
      <c r="E695" s="3">
        <v>2019</v>
      </c>
      <c r="F695" s="3">
        <v>12</v>
      </c>
      <c r="G695" s="3"/>
      <c r="H695" s="4">
        <v>66.12</v>
      </c>
      <c r="I695" s="4">
        <f>H695*$L$6</f>
        <v>80.005200000000002</v>
      </c>
      <c r="J695" s="18"/>
      <c r="K695" s="20"/>
      <c r="L695" s="18"/>
    </row>
    <row r="696" spans="1:12" ht="30" customHeight="1" x14ac:dyDescent="0.3">
      <c r="A696" s="27" t="s">
        <v>1837</v>
      </c>
      <c r="B696" s="47" t="s">
        <v>1830</v>
      </c>
      <c r="C696" s="47"/>
      <c r="D696" s="47" t="s">
        <v>160</v>
      </c>
      <c r="E696" s="46">
        <v>1974</v>
      </c>
      <c r="F696" s="46">
        <v>9</v>
      </c>
      <c r="G696" s="3"/>
      <c r="H696" s="4">
        <v>55</v>
      </c>
      <c r="I696" s="4">
        <f>H696*Bordeaux!$L$7</f>
        <v>66.55</v>
      </c>
      <c r="J696" s="18" t="s">
        <v>10</v>
      </c>
      <c r="K696" s="20"/>
      <c r="L696" s="18"/>
    </row>
    <row r="697" spans="1:12" ht="30" customHeight="1" x14ac:dyDescent="0.3">
      <c r="A697" s="27" t="s">
        <v>1838</v>
      </c>
      <c r="B697" s="47" t="s">
        <v>1830</v>
      </c>
      <c r="C697" s="47"/>
      <c r="D697" s="47" t="s">
        <v>160</v>
      </c>
      <c r="E697" s="46">
        <v>1974</v>
      </c>
      <c r="F697" s="46">
        <v>4</v>
      </c>
      <c r="G697" s="3"/>
      <c r="H697" s="4">
        <v>45</v>
      </c>
      <c r="I697" s="4">
        <f>H697*Bordeaux!$L$7</f>
        <v>54.449999999999996</v>
      </c>
      <c r="J697" s="18" t="s">
        <v>10</v>
      </c>
      <c r="K697" s="20"/>
      <c r="L697" s="18"/>
    </row>
    <row r="698" spans="1:12" ht="30" customHeight="1" x14ac:dyDescent="0.3">
      <c r="A698" s="64" t="s">
        <v>1056</v>
      </c>
      <c r="B698" s="47" t="s">
        <v>94</v>
      </c>
      <c r="C698" s="47"/>
      <c r="D698" s="47" t="s">
        <v>160</v>
      </c>
      <c r="E698" s="46">
        <v>2015</v>
      </c>
      <c r="F698" s="46">
        <v>6</v>
      </c>
      <c r="G698" s="3"/>
      <c r="H698" s="4">
        <v>57.03</v>
      </c>
      <c r="I698" s="4">
        <f>H698*$L$6</f>
        <v>69.006299999999996</v>
      </c>
      <c r="J698" s="18"/>
      <c r="K698" s="61"/>
      <c r="L698" s="18"/>
    </row>
    <row r="699" spans="1:12" ht="30" customHeight="1" x14ac:dyDescent="0.3">
      <c r="A699" s="63" t="s">
        <v>1636</v>
      </c>
      <c r="B699" s="3" t="s">
        <v>94</v>
      </c>
      <c r="C699" s="3" t="s">
        <v>412</v>
      </c>
      <c r="D699" s="3" t="s">
        <v>160</v>
      </c>
      <c r="E699" s="3">
        <v>1988</v>
      </c>
      <c r="F699" s="3">
        <v>1</v>
      </c>
      <c r="G699" s="3"/>
      <c r="H699" s="4">
        <v>45</v>
      </c>
      <c r="I699" s="4">
        <f>H699*$L$6</f>
        <v>54.449999999999996</v>
      </c>
      <c r="J699" s="18"/>
      <c r="K699" s="20"/>
      <c r="L699" s="18"/>
    </row>
    <row r="700" spans="1:12" ht="30" customHeight="1" x14ac:dyDescent="0.3">
      <c r="A700" s="66"/>
      <c r="B700" s="25"/>
      <c r="C700" s="25"/>
      <c r="D700" s="25"/>
      <c r="E700" s="25"/>
      <c r="F700" s="25"/>
      <c r="G700" s="25"/>
      <c r="H700" s="26"/>
      <c r="I700" s="26"/>
      <c r="J700" s="53"/>
      <c r="K700" s="54"/>
      <c r="L700" s="18"/>
    </row>
    <row r="701" spans="1:12" ht="15.6" x14ac:dyDescent="0.3">
      <c r="A701" s="67" t="s">
        <v>281</v>
      </c>
      <c r="B701" s="29"/>
      <c r="C701" s="29"/>
      <c r="D701" s="29"/>
      <c r="E701" s="17"/>
      <c r="F701" s="86" t="s">
        <v>282</v>
      </c>
      <c r="G701" s="86"/>
      <c r="H701" s="30"/>
      <c r="I701" s="30"/>
      <c r="J701" s="31"/>
      <c r="K701" s="32" t="s">
        <v>283</v>
      </c>
    </row>
    <row r="702" spans="1:12" ht="15.6" x14ac:dyDescent="0.3">
      <c r="A702" s="68" t="s">
        <v>284</v>
      </c>
      <c r="B702" s="34"/>
      <c r="C702" s="34"/>
      <c r="D702" s="34"/>
      <c r="E702" s="3"/>
      <c r="F702" s="83" t="s">
        <v>285</v>
      </c>
      <c r="G702" s="83"/>
      <c r="H702" s="35"/>
      <c r="I702" s="35"/>
      <c r="K702" s="36" t="s">
        <v>286</v>
      </c>
    </row>
    <row r="703" spans="1:12" x14ac:dyDescent="0.3">
      <c r="A703" s="68" t="s">
        <v>287</v>
      </c>
      <c r="B703" s="34"/>
      <c r="C703" s="34"/>
      <c r="D703" s="34"/>
      <c r="E703" s="37"/>
      <c r="F703" s="83" t="s">
        <v>288</v>
      </c>
      <c r="G703" s="83"/>
      <c r="H703" s="35"/>
      <c r="I703" s="35"/>
      <c r="K703" s="38"/>
    </row>
    <row r="704" spans="1:12" x14ac:dyDescent="0.3">
      <c r="A704" s="68" t="s">
        <v>289</v>
      </c>
      <c r="B704" s="34"/>
      <c r="C704" s="34"/>
      <c r="D704" s="34"/>
      <c r="E704" s="37"/>
      <c r="F704" s="83" t="s">
        <v>290</v>
      </c>
      <c r="G704" s="83"/>
      <c r="H704" s="35"/>
      <c r="I704" s="35"/>
      <c r="K704" s="38"/>
    </row>
    <row r="705" spans="1:12" x14ac:dyDescent="0.3">
      <c r="A705" s="68" t="s">
        <v>404</v>
      </c>
      <c r="B705" s="34"/>
      <c r="C705" s="34"/>
      <c r="D705" s="34"/>
      <c r="E705" s="37"/>
      <c r="F705" s="37"/>
      <c r="G705" s="34"/>
      <c r="H705" s="35"/>
      <c r="I705" s="35"/>
      <c r="K705" s="38"/>
    </row>
    <row r="706" spans="1:12" x14ac:dyDescent="0.3">
      <c r="A706" s="69" t="s">
        <v>291</v>
      </c>
      <c r="B706" s="41"/>
      <c r="C706" s="41"/>
      <c r="D706" s="41"/>
      <c r="E706" s="42"/>
      <c r="F706" s="42"/>
      <c r="G706" s="41"/>
      <c r="H706" s="43"/>
      <c r="I706" s="43"/>
      <c r="J706" s="44"/>
      <c r="K706" s="45"/>
    </row>
    <row r="707" spans="1:12" ht="15.6" x14ac:dyDescent="0.3">
      <c r="A707" s="72"/>
      <c r="B707" s="3"/>
      <c r="C707" s="3"/>
      <c r="D707" s="3"/>
      <c r="E707" s="3"/>
      <c r="F707" s="3"/>
      <c r="G707" s="3"/>
      <c r="H707" s="4"/>
      <c r="I707" s="4"/>
      <c r="J707" s="3"/>
      <c r="K707" s="1"/>
      <c r="L707" s="1"/>
    </row>
  </sheetData>
  <autoFilter ref="A6:K699" xr:uid="{BBF44386-84B9-4384-8866-9428B78AD140}">
    <sortState xmlns:xlrd2="http://schemas.microsoft.com/office/spreadsheetml/2017/richdata2" ref="A7:K684">
      <sortCondition ref="I6:I684"/>
    </sortState>
  </autoFilter>
  <sortState xmlns:xlrd2="http://schemas.microsoft.com/office/spreadsheetml/2017/richdata2" ref="A7:K699">
    <sortCondition ref="D7:D699"/>
    <sortCondition ref="A7:A699"/>
    <sortCondition ref="B7:B699"/>
    <sortCondition ref="E7:E699"/>
  </sortState>
  <mergeCells count="6">
    <mergeCell ref="F702:G702"/>
    <mergeCell ref="F703:G703"/>
    <mergeCell ref="F704:G704"/>
    <mergeCell ref="A1:K1"/>
    <mergeCell ref="A2:K2"/>
    <mergeCell ref="F701:G701"/>
  </mergeCells>
  <phoneticPr fontId="11" type="noConversion"/>
  <pageMargins left="0.70866141732283472" right="0.70866141732283472" top="0.74803149606299213" bottom="0.74803149606299213" header="0.31496062992125984" footer="0.31496062992125984"/>
  <pageSetup paperSize="9" scale="69" orientation="landscape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C00000"/>
    <pageSetUpPr fitToPage="1"/>
  </sheetPr>
  <dimension ref="A1:Q570"/>
  <sheetViews>
    <sheetView showGridLines="0" zoomScale="80" zoomScaleNormal="80" zoomScalePageLayoutView="87" workbookViewId="0">
      <pane ySplit="7" topLeftCell="A554" activePane="bottomLeft" state="frozenSplit"/>
      <selection pane="bottomLeft" activeCell="A561" sqref="A561"/>
    </sheetView>
  </sheetViews>
  <sheetFormatPr defaultColWidth="8.77734375" defaultRowHeight="14.4" x14ac:dyDescent="0.3"/>
  <cols>
    <col min="1" max="1" width="69.44140625" bestFit="1" customWidth="1"/>
    <col min="2" max="2" width="36.44140625" bestFit="1" customWidth="1"/>
    <col min="3" max="3" width="17.109375" customWidth="1"/>
    <col min="4" max="4" width="10.44140625" bestFit="1" customWidth="1"/>
    <col min="5" max="5" width="9.33203125" bestFit="1" customWidth="1"/>
    <col min="6" max="6" width="16.33203125" customWidth="1"/>
    <col min="7" max="7" width="8" customWidth="1"/>
    <col min="8" max="8" width="11.109375" customWidth="1"/>
    <col min="9" max="9" width="11.109375" bestFit="1" customWidth="1"/>
    <col min="10" max="10" width="8.77734375" customWidth="1"/>
    <col min="11" max="11" width="29.109375" customWidth="1"/>
    <col min="12" max="12" width="6.109375" hidden="1" customWidth="1"/>
    <col min="13" max="13" width="15.6640625" customWidth="1"/>
  </cols>
  <sheetData>
    <row r="1" spans="1:13" ht="22.8" x14ac:dyDescent="0.4">
      <c r="A1" s="70"/>
      <c r="B1" s="70"/>
      <c r="C1" s="70"/>
      <c r="D1" s="70"/>
      <c r="E1" s="70"/>
      <c r="F1" s="70"/>
      <c r="G1" s="70"/>
      <c r="H1" s="70"/>
      <c r="I1" s="70"/>
      <c r="J1" s="70"/>
      <c r="K1" s="70"/>
      <c r="L1" s="1"/>
      <c r="M1" s="2"/>
    </row>
    <row r="2" spans="1:13" ht="17.399999999999999" x14ac:dyDescent="0.3">
      <c r="A2" s="71"/>
      <c r="B2" s="71"/>
      <c r="C2" s="71"/>
      <c r="D2" s="71"/>
      <c r="E2" s="71"/>
      <c r="F2" s="71"/>
      <c r="G2" s="71"/>
      <c r="H2" s="71"/>
      <c r="I2" s="71"/>
      <c r="J2" s="71"/>
      <c r="K2" s="71"/>
      <c r="L2" s="1"/>
      <c r="M2" s="2"/>
    </row>
    <row r="3" spans="1:13" ht="15.6" x14ac:dyDescent="0.3">
      <c r="A3" s="3"/>
      <c r="B3" s="3"/>
      <c r="C3" s="3"/>
      <c r="D3" s="3"/>
      <c r="E3" s="3"/>
      <c r="F3" s="3"/>
      <c r="G3" s="3"/>
      <c r="H3" s="4"/>
      <c r="I3" s="4"/>
      <c r="J3" s="3"/>
      <c r="K3" s="5"/>
      <c r="L3" s="1"/>
      <c r="M3" s="2"/>
    </row>
    <row r="4" spans="1:13" ht="15.6" x14ac:dyDescent="0.3">
      <c r="A4" s="3"/>
      <c r="B4" s="3"/>
      <c r="C4" s="3"/>
      <c r="D4" s="3"/>
      <c r="E4" s="3"/>
      <c r="F4" s="3"/>
      <c r="G4" s="3"/>
      <c r="H4" s="4"/>
      <c r="I4" s="4"/>
      <c r="J4" s="3"/>
      <c r="K4" s="5"/>
      <c r="L4" s="1"/>
      <c r="M4" s="2"/>
    </row>
    <row r="5" spans="1:13" ht="15.6" x14ac:dyDescent="0.3">
      <c r="A5" s="3"/>
      <c r="B5" s="3"/>
      <c r="C5" s="3"/>
      <c r="D5" s="3"/>
      <c r="E5" s="3"/>
      <c r="F5" s="3"/>
      <c r="G5" s="3"/>
      <c r="H5" s="4"/>
      <c r="I5" s="4"/>
      <c r="J5" s="3"/>
      <c r="K5" s="1"/>
      <c r="L5" s="1"/>
      <c r="M5" s="2"/>
    </row>
    <row r="6" spans="1:13" ht="16.2" thickBot="1" x14ac:dyDescent="0.35">
      <c r="A6" s="8" t="s">
        <v>1665</v>
      </c>
      <c r="B6" s="9" t="s">
        <v>0</v>
      </c>
      <c r="C6" s="9"/>
      <c r="D6" s="9" t="s">
        <v>299</v>
      </c>
      <c r="E6" s="9" t="s">
        <v>1</v>
      </c>
      <c r="F6" s="9" t="s">
        <v>2</v>
      </c>
      <c r="G6" s="9" t="s">
        <v>372</v>
      </c>
      <c r="H6" s="10" t="s">
        <v>386</v>
      </c>
      <c r="I6" s="10" t="s">
        <v>386</v>
      </c>
      <c r="J6" s="9"/>
      <c r="K6" s="11"/>
      <c r="L6" s="6"/>
      <c r="M6" s="7"/>
    </row>
    <row r="7" spans="1:13" ht="16.2" thickBot="1" x14ac:dyDescent="0.35">
      <c r="A7" s="12" t="s">
        <v>1663</v>
      </c>
      <c r="B7" s="13"/>
      <c r="C7" s="13"/>
      <c r="D7" s="13"/>
      <c r="E7" s="13"/>
      <c r="F7" s="13"/>
      <c r="G7" s="13" t="s">
        <v>3</v>
      </c>
      <c r="H7" s="14" t="s">
        <v>1429</v>
      </c>
      <c r="I7" s="14" t="s">
        <v>4</v>
      </c>
      <c r="J7" s="13"/>
      <c r="K7" s="15" t="s">
        <v>6</v>
      </c>
      <c r="L7" s="16">
        <v>1.21</v>
      </c>
      <c r="M7" s="7"/>
    </row>
    <row r="8" spans="1:13" ht="30" customHeight="1" x14ac:dyDescent="0.3">
      <c r="A8" s="27" t="s">
        <v>1243</v>
      </c>
      <c r="B8" s="3" t="s">
        <v>956</v>
      </c>
      <c r="C8" s="47"/>
      <c r="D8" s="47" t="s">
        <v>47</v>
      </c>
      <c r="E8" s="46">
        <v>1976</v>
      </c>
      <c r="F8" s="46">
        <v>1</v>
      </c>
      <c r="G8" s="3"/>
      <c r="H8" s="4">
        <v>125</v>
      </c>
      <c r="I8" s="4">
        <f t="shared" ref="I8:I71" si="0">H8*$L$7</f>
        <v>151.25</v>
      </c>
      <c r="J8" s="18" t="s">
        <v>10</v>
      </c>
      <c r="K8" s="20"/>
      <c r="L8" s="18"/>
      <c r="M8" s="2"/>
    </row>
    <row r="9" spans="1:13" ht="30" customHeight="1" x14ac:dyDescent="0.3">
      <c r="A9" s="27" t="s">
        <v>1356</v>
      </c>
      <c r="B9" s="47" t="s">
        <v>956</v>
      </c>
      <c r="C9" s="47"/>
      <c r="D9" s="47" t="s">
        <v>47</v>
      </c>
      <c r="E9" s="46">
        <v>1984</v>
      </c>
      <c r="F9" s="46">
        <v>4</v>
      </c>
      <c r="G9" s="3"/>
      <c r="H9" s="4">
        <v>165</v>
      </c>
      <c r="I9" s="4">
        <f t="shared" si="0"/>
        <v>199.65</v>
      </c>
      <c r="J9" s="18" t="s">
        <v>10</v>
      </c>
      <c r="K9" s="20"/>
      <c r="L9" s="18"/>
      <c r="M9" s="2"/>
    </row>
    <row r="10" spans="1:13" ht="30" customHeight="1" x14ac:dyDescent="0.3">
      <c r="A10" s="27" t="s">
        <v>683</v>
      </c>
      <c r="B10" s="47" t="s">
        <v>33</v>
      </c>
      <c r="C10" s="47"/>
      <c r="D10" s="47" t="s">
        <v>47</v>
      </c>
      <c r="E10" s="46">
        <v>1996</v>
      </c>
      <c r="F10" s="46">
        <v>1</v>
      </c>
      <c r="G10" s="3"/>
      <c r="H10" s="4">
        <v>15</v>
      </c>
      <c r="I10" s="4">
        <f t="shared" si="0"/>
        <v>18.149999999999999</v>
      </c>
      <c r="J10" s="18" t="s">
        <v>10</v>
      </c>
      <c r="K10" s="20"/>
      <c r="L10" s="18"/>
      <c r="M10" s="2"/>
    </row>
    <row r="11" spans="1:13" ht="30" customHeight="1" x14ac:dyDescent="0.3">
      <c r="A11" s="27" t="s">
        <v>1563</v>
      </c>
      <c r="B11" s="47" t="s">
        <v>956</v>
      </c>
      <c r="C11" s="47"/>
      <c r="D11" s="47" t="s">
        <v>47</v>
      </c>
      <c r="E11" s="46">
        <v>1994</v>
      </c>
      <c r="F11" s="46">
        <v>1</v>
      </c>
      <c r="G11" s="3"/>
      <c r="H11" s="4">
        <v>240</v>
      </c>
      <c r="I11" s="4">
        <f t="shared" si="0"/>
        <v>290.39999999999998</v>
      </c>
      <c r="J11" s="18" t="s">
        <v>10</v>
      </c>
      <c r="K11" s="20"/>
      <c r="L11" s="18"/>
      <c r="M11" s="2"/>
    </row>
    <row r="12" spans="1:13" ht="30" customHeight="1" x14ac:dyDescent="0.3">
      <c r="A12" s="27" t="s">
        <v>1562</v>
      </c>
      <c r="B12" s="47" t="s">
        <v>956</v>
      </c>
      <c r="C12" s="47"/>
      <c r="D12" s="47" t="s">
        <v>47</v>
      </c>
      <c r="E12" s="46">
        <v>1994</v>
      </c>
      <c r="F12" s="46">
        <v>1</v>
      </c>
      <c r="G12" s="3"/>
      <c r="H12" s="4">
        <v>280</v>
      </c>
      <c r="I12" s="4">
        <f t="shared" si="0"/>
        <v>338.8</v>
      </c>
      <c r="J12" s="18" t="s">
        <v>10</v>
      </c>
      <c r="K12" s="20"/>
      <c r="L12" s="18"/>
      <c r="M12" s="2"/>
    </row>
    <row r="13" spans="1:13" ht="30" customHeight="1" x14ac:dyDescent="0.3">
      <c r="A13" s="19" t="s">
        <v>565</v>
      </c>
      <c r="B13" s="3" t="s">
        <v>955</v>
      </c>
      <c r="C13" s="3"/>
      <c r="D13" s="3" t="s">
        <v>47</v>
      </c>
      <c r="E13" s="3">
        <v>1999</v>
      </c>
      <c r="F13" s="3">
        <v>1</v>
      </c>
      <c r="G13" s="3"/>
      <c r="H13" s="4">
        <v>22</v>
      </c>
      <c r="I13" s="4">
        <f t="shared" si="0"/>
        <v>26.619999999999997</v>
      </c>
      <c r="J13" s="18"/>
      <c r="K13" s="20"/>
      <c r="L13" s="18"/>
      <c r="M13" s="2"/>
    </row>
    <row r="14" spans="1:13" ht="30" customHeight="1" x14ac:dyDescent="0.3">
      <c r="A14" s="27" t="s">
        <v>923</v>
      </c>
      <c r="B14" s="47" t="s">
        <v>755</v>
      </c>
      <c r="C14" s="47"/>
      <c r="D14" s="47" t="s">
        <v>47</v>
      </c>
      <c r="E14" s="46">
        <v>1970</v>
      </c>
      <c r="F14" s="46">
        <v>1</v>
      </c>
      <c r="G14" s="3"/>
      <c r="H14" s="4">
        <v>25</v>
      </c>
      <c r="I14" s="4">
        <f t="shared" si="0"/>
        <v>30.25</v>
      </c>
      <c r="J14" s="18"/>
      <c r="K14" s="20"/>
      <c r="L14" s="18"/>
      <c r="M14" s="2"/>
    </row>
    <row r="15" spans="1:13" ht="30" customHeight="1" x14ac:dyDescent="0.3">
      <c r="A15" s="27" t="s">
        <v>924</v>
      </c>
      <c r="B15" s="47" t="s">
        <v>755</v>
      </c>
      <c r="C15" s="47"/>
      <c r="D15" s="47" t="s">
        <v>47</v>
      </c>
      <c r="E15" s="46">
        <v>1970</v>
      </c>
      <c r="F15" s="46">
        <v>2</v>
      </c>
      <c r="G15" s="3"/>
      <c r="H15" s="4">
        <v>30</v>
      </c>
      <c r="I15" s="4">
        <f t="shared" si="0"/>
        <v>36.299999999999997</v>
      </c>
      <c r="J15" s="18"/>
      <c r="K15" s="20"/>
      <c r="L15" s="18"/>
      <c r="M15" s="2"/>
    </row>
    <row r="16" spans="1:13" ht="30" customHeight="1" x14ac:dyDescent="0.3">
      <c r="A16" s="27" t="s">
        <v>927</v>
      </c>
      <c r="B16" s="47" t="s">
        <v>755</v>
      </c>
      <c r="C16" s="47"/>
      <c r="D16" s="47" t="s">
        <v>47</v>
      </c>
      <c r="E16" s="46">
        <v>1982</v>
      </c>
      <c r="F16" s="46">
        <f>2-1</f>
        <v>1</v>
      </c>
      <c r="G16" s="3"/>
      <c r="H16" s="4">
        <v>40</v>
      </c>
      <c r="I16" s="4">
        <f t="shared" si="0"/>
        <v>48.4</v>
      </c>
      <c r="J16" s="18"/>
      <c r="K16" s="20"/>
      <c r="L16" s="18"/>
      <c r="M16" s="2"/>
    </row>
    <row r="17" spans="1:13" ht="30" customHeight="1" x14ac:dyDescent="0.3">
      <c r="A17" s="27" t="s">
        <v>922</v>
      </c>
      <c r="B17" s="47" t="s">
        <v>755</v>
      </c>
      <c r="C17" s="47"/>
      <c r="D17" s="47" t="s">
        <v>47</v>
      </c>
      <c r="E17" s="46">
        <v>1970</v>
      </c>
      <c r="F17" s="46">
        <v>3</v>
      </c>
      <c r="G17" s="3"/>
      <c r="H17" s="4">
        <v>40</v>
      </c>
      <c r="I17" s="4">
        <f t="shared" si="0"/>
        <v>48.4</v>
      </c>
      <c r="J17" s="18"/>
      <c r="K17" s="20"/>
      <c r="L17" s="18"/>
      <c r="M17" s="2"/>
    </row>
    <row r="18" spans="1:13" ht="30" customHeight="1" x14ac:dyDescent="0.3">
      <c r="A18" s="27" t="s">
        <v>920</v>
      </c>
      <c r="B18" s="47" t="s">
        <v>755</v>
      </c>
      <c r="C18" s="47"/>
      <c r="D18" s="47" t="s">
        <v>47</v>
      </c>
      <c r="E18" s="46" t="s">
        <v>907</v>
      </c>
      <c r="F18" s="46">
        <v>2</v>
      </c>
      <c r="G18" s="3"/>
      <c r="H18" s="4">
        <v>25</v>
      </c>
      <c r="I18" s="4">
        <f t="shared" si="0"/>
        <v>30.25</v>
      </c>
      <c r="J18" s="18"/>
      <c r="K18" s="20"/>
      <c r="L18" s="18"/>
      <c r="M18" s="2"/>
    </row>
    <row r="19" spans="1:13" ht="30" customHeight="1" x14ac:dyDescent="0.3">
      <c r="A19" s="27" t="s">
        <v>921</v>
      </c>
      <c r="B19" s="47" t="s">
        <v>755</v>
      </c>
      <c r="C19" s="47"/>
      <c r="D19" s="47" t="s">
        <v>47</v>
      </c>
      <c r="E19" s="46" t="s">
        <v>907</v>
      </c>
      <c r="F19" s="46">
        <v>2</v>
      </c>
      <c r="G19" s="3"/>
      <c r="H19" s="4">
        <v>20</v>
      </c>
      <c r="I19" s="4">
        <f t="shared" si="0"/>
        <v>24.2</v>
      </c>
      <c r="J19" s="18"/>
      <c r="K19" s="20"/>
      <c r="L19" s="18"/>
      <c r="M19" s="2"/>
    </row>
    <row r="20" spans="1:13" ht="30" customHeight="1" x14ac:dyDescent="0.3">
      <c r="A20" s="27" t="s">
        <v>919</v>
      </c>
      <c r="B20" s="47" t="s">
        <v>755</v>
      </c>
      <c r="C20" s="47"/>
      <c r="D20" s="47" t="s">
        <v>47</v>
      </c>
      <c r="E20" s="46" t="s">
        <v>907</v>
      </c>
      <c r="F20" s="46">
        <v>1</v>
      </c>
      <c r="G20" s="3"/>
      <c r="H20" s="4">
        <v>30</v>
      </c>
      <c r="I20" s="4">
        <f t="shared" si="0"/>
        <v>36.299999999999997</v>
      </c>
      <c r="J20" s="18"/>
      <c r="K20" s="20"/>
      <c r="L20" s="18"/>
      <c r="M20" s="2"/>
    </row>
    <row r="21" spans="1:13" ht="30" customHeight="1" x14ac:dyDescent="0.3">
      <c r="A21" s="27" t="s">
        <v>925</v>
      </c>
      <c r="B21" s="47" t="s">
        <v>755</v>
      </c>
      <c r="C21" s="47"/>
      <c r="D21" s="47" t="s">
        <v>47</v>
      </c>
      <c r="E21" s="46">
        <v>1970</v>
      </c>
      <c r="F21" s="46">
        <v>5</v>
      </c>
      <c r="G21" s="3"/>
      <c r="H21" s="4">
        <v>35</v>
      </c>
      <c r="I21" s="4">
        <f t="shared" si="0"/>
        <v>42.35</v>
      </c>
      <c r="J21" s="18"/>
      <c r="K21" s="20"/>
      <c r="L21" s="18"/>
      <c r="M21" s="2"/>
    </row>
    <row r="22" spans="1:13" ht="30" customHeight="1" x14ac:dyDescent="0.3">
      <c r="A22" s="27" t="s">
        <v>925</v>
      </c>
      <c r="B22" s="47" t="s">
        <v>755</v>
      </c>
      <c r="C22" s="47"/>
      <c r="D22" s="47" t="s">
        <v>47</v>
      </c>
      <c r="E22" s="46">
        <v>1975</v>
      </c>
      <c r="F22" s="46">
        <v>2</v>
      </c>
      <c r="G22" s="3"/>
      <c r="H22" s="4">
        <v>45</v>
      </c>
      <c r="I22" s="4">
        <f t="shared" si="0"/>
        <v>54.449999999999996</v>
      </c>
      <c r="J22" s="18"/>
      <c r="K22" s="20"/>
      <c r="L22" s="18"/>
      <c r="M22" s="2"/>
    </row>
    <row r="23" spans="1:13" ht="30" customHeight="1" x14ac:dyDescent="0.3">
      <c r="A23" s="27" t="s">
        <v>925</v>
      </c>
      <c r="B23" s="47" t="s">
        <v>755</v>
      </c>
      <c r="C23" s="47"/>
      <c r="D23" s="47" t="s">
        <v>47</v>
      </c>
      <c r="E23" s="46">
        <v>1981</v>
      </c>
      <c r="F23" s="46">
        <v>2</v>
      </c>
      <c r="G23" s="3"/>
      <c r="H23" s="4">
        <v>30</v>
      </c>
      <c r="I23" s="4">
        <f t="shared" si="0"/>
        <v>36.299999999999997</v>
      </c>
      <c r="J23" s="18"/>
      <c r="K23" s="20"/>
      <c r="L23" s="18"/>
      <c r="M23" s="2"/>
    </row>
    <row r="24" spans="1:13" ht="30" customHeight="1" x14ac:dyDescent="0.3">
      <c r="A24" s="27" t="s">
        <v>926</v>
      </c>
      <c r="B24" s="47" t="s">
        <v>755</v>
      </c>
      <c r="C24" s="47"/>
      <c r="D24" s="47" t="s">
        <v>47</v>
      </c>
      <c r="E24" s="46">
        <v>1979</v>
      </c>
      <c r="F24" s="46">
        <v>1</v>
      </c>
      <c r="G24" s="3"/>
      <c r="H24" s="4">
        <v>30</v>
      </c>
      <c r="I24" s="4">
        <f t="shared" si="0"/>
        <v>36.299999999999997</v>
      </c>
      <c r="J24" s="18"/>
      <c r="K24" s="20"/>
      <c r="L24" s="18"/>
      <c r="M24" s="2"/>
    </row>
    <row r="25" spans="1:13" ht="30" customHeight="1" x14ac:dyDescent="0.3">
      <c r="A25" s="27" t="s">
        <v>929</v>
      </c>
      <c r="B25" s="47" t="s">
        <v>755</v>
      </c>
      <c r="C25" s="47"/>
      <c r="D25" s="47" t="s">
        <v>47</v>
      </c>
      <c r="E25" s="46">
        <v>1990</v>
      </c>
      <c r="F25" s="46">
        <f>3-1</f>
        <v>2</v>
      </c>
      <c r="G25" s="3"/>
      <c r="H25" s="4">
        <v>35</v>
      </c>
      <c r="I25" s="4">
        <f t="shared" si="0"/>
        <v>42.35</v>
      </c>
      <c r="J25" s="18"/>
      <c r="K25" s="20"/>
      <c r="L25" s="18"/>
      <c r="M25" s="2"/>
    </row>
    <row r="26" spans="1:13" ht="30" customHeight="1" x14ac:dyDescent="0.3">
      <c r="A26" s="27" t="s">
        <v>928</v>
      </c>
      <c r="B26" s="47" t="s">
        <v>755</v>
      </c>
      <c r="C26" s="47"/>
      <c r="D26" s="47" t="s">
        <v>47</v>
      </c>
      <c r="E26" s="46">
        <v>1985</v>
      </c>
      <c r="F26" s="46">
        <v>2</v>
      </c>
      <c r="G26" s="3"/>
      <c r="H26" s="4">
        <v>35</v>
      </c>
      <c r="I26" s="4">
        <f t="shared" si="0"/>
        <v>42.35</v>
      </c>
      <c r="J26" s="18"/>
      <c r="K26" s="20"/>
      <c r="L26" s="18"/>
      <c r="M26" s="2"/>
    </row>
    <row r="27" spans="1:13" ht="30" customHeight="1" x14ac:dyDescent="0.3">
      <c r="A27" s="27" t="s">
        <v>1244</v>
      </c>
      <c r="B27" s="47" t="s">
        <v>30</v>
      </c>
      <c r="C27" s="47"/>
      <c r="D27" s="47" t="s">
        <v>47</v>
      </c>
      <c r="E27" s="46">
        <v>1986</v>
      </c>
      <c r="F27" s="46">
        <v>2</v>
      </c>
      <c r="G27" s="3"/>
      <c r="H27" s="4">
        <v>18</v>
      </c>
      <c r="I27" s="4">
        <f t="shared" si="0"/>
        <v>21.78</v>
      </c>
      <c r="J27" s="18"/>
      <c r="K27" s="20"/>
      <c r="L27" s="18"/>
      <c r="M27" s="2"/>
    </row>
    <row r="28" spans="1:13" ht="30" customHeight="1" x14ac:dyDescent="0.3">
      <c r="A28" s="50" t="s">
        <v>361</v>
      </c>
      <c r="B28" s="49" t="s">
        <v>11</v>
      </c>
      <c r="C28" s="49"/>
      <c r="D28" s="48" t="s">
        <v>47</v>
      </c>
      <c r="E28" s="49">
        <v>1974</v>
      </c>
      <c r="F28" s="48">
        <v>1</v>
      </c>
      <c r="G28" s="48"/>
      <c r="H28" s="47">
        <v>25</v>
      </c>
      <c r="I28" s="4">
        <f t="shared" si="0"/>
        <v>30.25</v>
      </c>
      <c r="J28" s="18"/>
      <c r="K28" s="20"/>
      <c r="L28" s="18"/>
      <c r="M28" s="2"/>
    </row>
    <row r="29" spans="1:13" ht="30" customHeight="1" x14ac:dyDescent="0.3">
      <c r="A29" s="19" t="s">
        <v>876</v>
      </c>
      <c r="B29" s="3" t="s">
        <v>956</v>
      </c>
      <c r="C29" s="3"/>
      <c r="D29" s="3" t="s">
        <v>47</v>
      </c>
      <c r="E29" s="3">
        <v>2005</v>
      </c>
      <c r="F29" s="3">
        <v>2</v>
      </c>
      <c r="G29" s="3"/>
      <c r="H29" s="4">
        <v>79</v>
      </c>
      <c r="I29" s="4">
        <f t="shared" si="0"/>
        <v>95.59</v>
      </c>
      <c r="J29" s="18"/>
      <c r="K29" s="20"/>
      <c r="L29" s="18"/>
      <c r="M29" s="2"/>
    </row>
    <row r="30" spans="1:13" ht="30" customHeight="1" x14ac:dyDescent="0.3">
      <c r="A30" s="19" t="s">
        <v>1699</v>
      </c>
      <c r="B30" s="3" t="s">
        <v>19</v>
      </c>
      <c r="C30" s="3"/>
      <c r="D30" s="3" t="s">
        <v>47</v>
      </c>
      <c r="E30" s="3">
        <v>2020</v>
      </c>
      <c r="F30" s="3">
        <v>12</v>
      </c>
      <c r="G30" s="3"/>
      <c r="H30" s="4">
        <v>17.77</v>
      </c>
      <c r="I30" s="4">
        <f t="shared" si="0"/>
        <v>21.5017</v>
      </c>
      <c r="J30" s="18" t="s">
        <v>10</v>
      </c>
      <c r="K30" s="20" t="s">
        <v>35</v>
      </c>
      <c r="L30" s="18"/>
      <c r="M30" s="2"/>
    </row>
    <row r="31" spans="1:13" ht="30" customHeight="1" x14ac:dyDescent="0.3">
      <c r="A31" s="27" t="s">
        <v>1597</v>
      </c>
      <c r="B31" s="47" t="s">
        <v>30</v>
      </c>
      <c r="C31" s="47"/>
      <c r="D31" s="47" t="s">
        <v>47</v>
      </c>
      <c r="E31" s="46">
        <v>1978</v>
      </c>
      <c r="F31" s="46">
        <v>4</v>
      </c>
      <c r="G31" s="3"/>
      <c r="H31" s="4">
        <v>25</v>
      </c>
      <c r="I31" s="4">
        <f t="shared" si="0"/>
        <v>30.25</v>
      </c>
      <c r="J31" s="18"/>
      <c r="K31" s="20"/>
      <c r="L31" s="18"/>
      <c r="M31" s="2"/>
    </row>
    <row r="32" spans="1:13" ht="30" customHeight="1" x14ac:dyDescent="0.3">
      <c r="A32" s="27" t="s">
        <v>1502</v>
      </c>
      <c r="B32" s="47" t="s">
        <v>30</v>
      </c>
      <c r="C32" s="47"/>
      <c r="D32" s="47" t="s">
        <v>47</v>
      </c>
      <c r="E32" s="46">
        <v>1978</v>
      </c>
      <c r="F32" s="46">
        <v>1</v>
      </c>
      <c r="G32" s="3"/>
      <c r="H32" s="4">
        <v>25</v>
      </c>
      <c r="I32" s="4">
        <f t="shared" si="0"/>
        <v>30.25</v>
      </c>
      <c r="J32" s="18"/>
      <c r="K32" s="20"/>
      <c r="L32" s="18"/>
      <c r="M32" s="2"/>
    </row>
    <row r="33" spans="1:17" ht="30" customHeight="1" x14ac:dyDescent="0.3">
      <c r="A33" s="27" t="s">
        <v>1475</v>
      </c>
      <c r="B33" s="47" t="s">
        <v>11</v>
      </c>
      <c r="C33" s="47"/>
      <c r="D33" s="47" t="s">
        <v>47</v>
      </c>
      <c r="E33" s="46">
        <v>2011</v>
      </c>
      <c r="F33" s="46">
        <v>12</v>
      </c>
      <c r="G33" s="3"/>
      <c r="H33" s="4">
        <v>25</v>
      </c>
      <c r="I33" s="4">
        <f t="shared" si="0"/>
        <v>30.25</v>
      </c>
      <c r="J33" s="18"/>
      <c r="K33" s="20" t="s">
        <v>29</v>
      </c>
      <c r="L33" s="18"/>
      <c r="M33" s="2"/>
    </row>
    <row r="34" spans="1:17" ht="30" customHeight="1" x14ac:dyDescent="0.3">
      <c r="A34" s="27" t="s">
        <v>1103</v>
      </c>
      <c r="B34" s="47" t="s">
        <v>755</v>
      </c>
      <c r="C34" s="47"/>
      <c r="D34" s="47" t="s">
        <v>47</v>
      </c>
      <c r="E34" s="46">
        <v>1962</v>
      </c>
      <c r="F34" s="46">
        <v>1</v>
      </c>
      <c r="G34" s="3"/>
      <c r="H34" s="4">
        <v>45</v>
      </c>
      <c r="I34" s="4">
        <f t="shared" si="0"/>
        <v>54.449999999999996</v>
      </c>
      <c r="J34" s="18"/>
      <c r="K34" s="20"/>
      <c r="L34" s="18"/>
      <c r="M34" s="2"/>
    </row>
    <row r="35" spans="1:17" ht="30" customHeight="1" x14ac:dyDescent="0.3">
      <c r="A35" s="27" t="s">
        <v>1375</v>
      </c>
      <c r="B35" s="47" t="s">
        <v>20</v>
      </c>
      <c r="C35" s="47"/>
      <c r="D35" s="47" t="s">
        <v>47</v>
      </c>
      <c r="E35" s="46" t="s">
        <v>1344</v>
      </c>
      <c r="F35" s="46">
        <v>1</v>
      </c>
      <c r="G35" s="3"/>
      <c r="H35" s="4">
        <v>20</v>
      </c>
      <c r="I35" s="4">
        <f t="shared" si="0"/>
        <v>24.2</v>
      </c>
      <c r="J35" s="18"/>
      <c r="K35" s="20"/>
      <c r="L35" s="18"/>
      <c r="M35" s="2"/>
    </row>
    <row r="36" spans="1:17" ht="30" customHeight="1" x14ac:dyDescent="0.3">
      <c r="A36" s="27" t="s">
        <v>1374</v>
      </c>
      <c r="B36" s="47" t="s">
        <v>20</v>
      </c>
      <c r="C36" s="47"/>
      <c r="D36" s="47" t="s">
        <v>47</v>
      </c>
      <c r="E36" s="46" t="s">
        <v>1344</v>
      </c>
      <c r="F36" s="46">
        <v>5</v>
      </c>
      <c r="G36" s="3"/>
      <c r="H36" s="4">
        <v>30</v>
      </c>
      <c r="I36" s="4">
        <f t="shared" si="0"/>
        <v>36.299999999999997</v>
      </c>
      <c r="J36" s="18"/>
      <c r="K36" s="20"/>
      <c r="L36" s="18"/>
      <c r="M36" s="2"/>
    </row>
    <row r="37" spans="1:17" ht="30" customHeight="1" x14ac:dyDescent="0.3">
      <c r="A37" s="27" t="s">
        <v>1504</v>
      </c>
      <c r="B37" s="47" t="s">
        <v>15</v>
      </c>
      <c r="C37" s="47"/>
      <c r="D37" s="47" t="s">
        <v>47</v>
      </c>
      <c r="E37" s="46">
        <v>1979</v>
      </c>
      <c r="F37" s="46">
        <v>2</v>
      </c>
      <c r="G37" s="3"/>
      <c r="H37" s="4">
        <v>45</v>
      </c>
      <c r="I37" s="4">
        <f t="shared" si="0"/>
        <v>54.449999999999996</v>
      </c>
      <c r="J37" s="18" t="s">
        <v>10</v>
      </c>
      <c r="K37" s="20"/>
      <c r="L37" s="18"/>
      <c r="M37" s="2"/>
      <c r="N37" s="2"/>
      <c r="Q37" s="23"/>
    </row>
    <row r="38" spans="1:17" ht="30" customHeight="1" x14ac:dyDescent="0.3">
      <c r="A38" s="27" t="s">
        <v>1357</v>
      </c>
      <c r="B38" s="47" t="s">
        <v>15</v>
      </c>
      <c r="C38" s="47"/>
      <c r="D38" s="47" t="s">
        <v>47</v>
      </c>
      <c r="E38" s="46">
        <v>1999</v>
      </c>
      <c r="F38" s="46">
        <v>1</v>
      </c>
      <c r="G38" s="3"/>
      <c r="H38" s="4">
        <v>85</v>
      </c>
      <c r="I38" s="4">
        <f t="shared" si="0"/>
        <v>102.85</v>
      </c>
      <c r="J38" s="18"/>
      <c r="K38" s="20"/>
      <c r="L38" s="18"/>
      <c r="M38" s="2"/>
    </row>
    <row r="39" spans="1:17" ht="30" customHeight="1" x14ac:dyDescent="0.3">
      <c r="A39" s="27" t="s">
        <v>1503</v>
      </c>
      <c r="B39" s="47" t="s">
        <v>15</v>
      </c>
      <c r="C39" s="47"/>
      <c r="D39" s="47" t="s">
        <v>47</v>
      </c>
      <c r="E39" s="46">
        <v>1979</v>
      </c>
      <c r="F39" s="46">
        <v>1</v>
      </c>
      <c r="G39" s="3"/>
      <c r="H39" s="4">
        <v>50</v>
      </c>
      <c r="I39" s="4">
        <f t="shared" si="0"/>
        <v>60.5</v>
      </c>
      <c r="J39" s="18" t="s">
        <v>10</v>
      </c>
      <c r="K39" s="20"/>
      <c r="L39" s="18"/>
      <c r="M39" s="2"/>
    </row>
    <row r="40" spans="1:17" ht="30" customHeight="1" x14ac:dyDescent="0.3">
      <c r="A40" s="27" t="s">
        <v>1503</v>
      </c>
      <c r="B40" s="47" t="s">
        <v>15</v>
      </c>
      <c r="C40" s="47"/>
      <c r="D40" s="47" t="s">
        <v>47</v>
      </c>
      <c r="E40" s="46">
        <v>1981</v>
      </c>
      <c r="F40" s="46">
        <v>2</v>
      </c>
      <c r="G40" s="3"/>
      <c r="H40" s="4">
        <v>60</v>
      </c>
      <c r="I40" s="4">
        <f t="shared" si="0"/>
        <v>72.599999999999994</v>
      </c>
      <c r="J40" s="18" t="s">
        <v>10</v>
      </c>
      <c r="K40" s="20"/>
      <c r="L40" s="18"/>
      <c r="M40" s="2"/>
    </row>
    <row r="41" spans="1:17" ht="30" customHeight="1" x14ac:dyDescent="0.3">
      <c r="A41" s="27" t="s">
        <v>1211</v>
      </c>
      <c r="B41" s="47" t="s">
        <v>15</v>
      </c>
      <c r="C41" s="47"/>
      <c r="D41" s="47" t="s">
        <v>47</v>
      </c>
      <c r="E41" s="46">
        <v>1979</v>
      </c>
      <c r="F41" s="46">
        <v>4</v>
      </c>
      <c r="G41" s="3"/>
      <c r="H41" s="4">
        <v>55</v>
      </c>
      <c r="I41" s="4">
        <f t="shared" si="0"/>
        <v>66.55</v>
      </c>
      <c r="J41" s="18" t="s">
        <v>10</v>
      </c>
      <c r="K41" s="20"/>
      <c r="L41" s="18"/>
      <c r="M41" s="2"/>
    </row>
    <row r="42" spans="1:17" ht="30" customHeight="1" x14ac:dyDescent="0.3">
      <c r="A42" s="27" t="s">
        <v>1594</v>
      </c>
      <c r="B42" s="47" t="s">
        <v>15</v>
      </c>
      <c r="C42" s="47"/>
      <c r="D42" s="47" t="s">
        <v>47</v>
      </c>
      <c r="E42" s="46">
        <v>1981</v>
      </c>
      <c r="F42" s="46">
        <v>1</v>
      </c>
      <c r="G42" s="3"/>
      <c r="H42" s="4">
        <v>55</v>
      </c>
      <c r="I42" s="4">
        <f t="shared" si="0"/>
        <v>66.55</v>
      </c>
      <c r="J42" s="18" t="s">
        <v>10</v>
      </c>
      <c r="K42" s="20"/>
      <c r="L42" s="18"/>
      <c r="M42" s="2"/>
    </row>
    <row r="43" spans="1:17" ht="30" customHeight="1" x14ac:dyDescent="0.3">
      <c r="A43" s="27" t="s">
        <v>1537</v>
      </c>
      <c r="B43" s="47" t="s">
        <v>15</v>
      </c>
      <c r="C43" s="47"/>
      <c r="D43" s="47" t="s">
        <v>47</v>
      </c>
      <c r="E43" s="46">
        <v>1979</v>
      </c>
      <c r="F43" s="46">
        <v>3</v>
      </c>
      <c r="G43" s="3"/>
      <c r="H43" s="4">
        <v>45</v>
      </c>
      <c r="I43" s="4">
        <f t="shared" si="0"/>
        <v>54.449999999999996</v>
      </c>
      <c r="J43" s="18" t="s">
        <v>10</v>
      </c>
      <c r="K43" s="20"/>
      <c r="L43" s="18"/>
      <c r="M43" s="2"/>
    </row>
    <row r="44" spans="1:17" ht="30" customHeight="1" x14ac:dyDescent="0.3">
      <c r="A44" s="27" t="s">
        <v>1564</v>
      </c>
      <c r="B44" s="47" t="s">
        <v>755</v>
      </c>
      <c r="C44" s="47"/>
      <c r="D44" s="47" t="s">
        <v>47</v>
      </c>
      <c r="E44" s="46">
        <v>1983</v>
      </c>
      <c r="F44" s="46">
        <v>1</v>
      </c>
      <c r="G44" s="3"/>
      <c r="H44" s="4">
        <v>20</v>
      </c>
      <c r="I44" s="4">
        <f t="shared" si="0"/>
        <v>24.2</v>
      </c>
      <c r="J44" s="18" t="s">
        <v>10</v>
      </c>
      <c r="K44" s="20"/>
      <c r="L44" s="18"/>
      <c r="M44" s="2"/>
    </row>
    <row r="45" spans="1:17" ht="30" customHeight="1" x14ac:dyDescent="0.3">
      <c r="A45" s="27" t="s">
        <v>1245</v>
      </c>
      <c r="B45" s="47" t="s">
        <v>11</v>
      </c>
      <c r="C45" s="47"/>
      <c r="D45" s="47" t="s">
        <v>47</v>
      </c>
      <c r="E45" s="46">
        <v>1983</v>
      </c>
      <c r="F45" s="46">
        <v>1</v>
      </c>
      <c r="G45" s="3"/>
      <c r="H45" s="4">
        <v>35</v>
      </c>
      <c r="I45" s="4">
        <f t="shared" si="0"/>
        <v>42.35</v>
      </c>
      <c r="J45" s="18"/>
      <c r="K45" s="20"/>
      <c r="L45" s="18"/>
      <c r="M45" s="2"/>
    </row>
    <row r="46" spans="1:17" ht="30" customHeight="1" x14ac:dyDescent="0.3">
      <c r="A46" s="19" t="s">
        <v>467</v>
      </c>
      <c r="B46" s="3" t="s">
        <v>12</v>
      </c>
      <c r="C46" s="3"/>
      <c r="D46" s="3" t="s">
        <v>47</v>
      </c>
      <c r="E46" s="3">
        <v>1964</v>
      </c>
      <c r="F46" s="3">
        <v>2</v>
      </c>
      <c r="G46" s="3"/>
      <c r="H46" s="4">
        <v>35</v>
      </c>
      <c r="I46" s="4">
        <f t="shared" si="0"/>
        <v>42.35</v>
      </c>
      <c r="J46" s="18"/>
      <c r="K46" s="20" t="s">
        <v>681</v>
      </c>
      <c r="L46" s="18"/>
      <c r="M46" s="2"/>
    </row>
    <row r="47" spans="1:17" ht="30" customHeight="1" x14ac:dyDescent="0.3">
      <c r="A47" s="19" t="s">
        <v>603</v>
      </c>
      <c r="B47" s="3" t="s">
        <v>15</v>
      </c>
      <c r="C47" s="3"/>
      <c r="D47" s="3" t="s">
        <v>47</v>
      </c>
      <c r="E47" s="3">
        <v>1983</v>
      </c>
      <c r="F47" s="3">
        <v>1</v>
      </c>
      <c r="G47" s="3"/>
      <c r="H47" s="4">
        <v>34</v>
      </c>
      <c r="I47" s="4">
        <f t="shared" si="0"/>
        <v>41.14</v>
      </c>
      <c r="J47" s="18"/>
      <c r="K47" s="20"/>
      <c r="L47" s="18"/>
      <c r="M47" s="2"/>
    </row>
    <row r="48" spans="1:17" ht="30" customHeight="1" x14ac:dyDescent="0.3">
      <c r="A48" s="27" t="s">
        <v>1538</v>
      </c>
      <c r="B48" s="47" t="s">
        <v>15</v>
      </c>
      <c r="C48" s="47"/>
      <c r="D48" s="47" t="s">
        <v>47</v>
      </c>
      <c r="E48" s="46">
        <v>1978</v>
      </c>
      <c r="F48" s="46">
        <v>2</v>
      </c>
      <c r="G48" s="3"/>
      <c r="H48" s="4">
        <v>45</v>
      </c>
      <c r="I48" s="4">
        <f t="shared" si="0"/>
        <v>54.449999999999996</v>
      </c>
      <c r="J48" s="18"/>
      <c r="K48" s="20"/>
      <c r="L48" s="18"/>
      <c r="M48" s="2"/>
    </row>
    <row r="49" spans="1:13" ht="30" customHeight="1" x14ac:dyDescent="0.3">
      <c r="A49" s="27" t="s">
        <v>1825</v>
      </c>
      <c r="B49" s="47" t="s">
        <v>15</v>
      </c>
      <c r="C49" s="47"/>
      <c r="D49" s="47" t="s">
        <v>47</v>
      </c>
      <c r="E49" s="46">
        <v>1964</v>
      </c>
      <c r="F49" s="46">
        <v>10</v>
      </c>
      <c r="G49" s="3"/>
      <c r="H49" s="4">
        <v>75</v>
      </c>
      <c r="I49" s="4">
        <f t="shared" si="0"/>
        <v>90.75</v>
      </c>
      <c r="J49" s="18" t="s">
        <v>10</v>
      </c>
      <c r="K49" s="20"/>
      <c r="L49" s="18"/>
      <c r="M49" s="2"/>
    </row>
    <row r="50" spans="1:13" ht="30" customHeight="1" x14ac:dyDescent="0.3">
      <c r="A50" s="27" t="s">
        <v>1824</v>
      </c>
      <c r="B50" s="47" t="s">
        <v>15</v>
      </c>
      <c r="C50" s="47"/>
      <c r="D50" s="47" t="s">
        <v>47</v>
      </c>
      <c r="E50" s="46">
        <v>1964</v>
      </c>
      <c r="F50" s="46">
        <v>3</v>
      </c>
      <c r="G50" s="3"/>
      <c r="H50" s="4">
        <v>85</v>
      </c>
      <c r="I50" s="4">
        <f t="shared" si="0"/>
        <v>102.85</v>
      </c>
      <c r="J50" s="18" t="s">
        <v>10</v>
      </c>
      <c r="K50" s="20"/>
      <c r="L50" s="18"/>
      <c r="M50" s="2"/>
    </row>
    <row r="51" spans="1:13" ht="30" customHeight="1" x14ac:dyDescent="0.3">
      <c r="A51" s="27" t="s">
        <v>1823</v>
      </c>
      <c r="B51" s="47" t="s">
        <v>15</v>
      </c>
      <c r="C51" s="47"/>
      <c r="D51" s="47" t="s">
        <v>47</v>
      </c>
      <c r="E51" s="46">
        <v>1964</v>
      </c>
      <c r="F51" s="46">
        <v>3</v>
      </c>
      <c r="G51" s="3"/>
      <c r="H51" s="4">
        <v>95</v>
      </c>
      <c r="I51" s="4">
        <f t="shared" si="0"/>
        <v>114.95</v>
      </c>
      <c r="J51" s="18" t="s">
        <v>10</v>
      </c>
      <c r="K51" s="20"/>
      <c r="L51" s="18"/>
      <c r="M51" s="2"/>
    </row>
    <row r="52" spans="1:13" ht="30" customHeight="1" x14ac:dyDescent="0.3">
      <c r="A52" s="19" t="s">
        <v>631</v>
      </c>
      <c r="B52" s="3" t="s">
        <v>37</v>
      </c>
      <c r="C52" s="3"/>
      <c r="D52" s="3" t="s">
        <v>47</v>
      </c>
      <c r="E52" s="3">
        <v>2019</v>
      </c>
      <c r="F52" s="3">
        <v>24</v>
      </c>
      <c r="G52" s="3"/>
      <c r="H52" s="4">
        <v>8.2200000000000006</v>
      </c>
      <c r="I52" s="4">
        <f t="shared" si="0"/>
        <v>9.946200000000001</v>
      </c>
      <c r="J52" s="18"/>
      <c r="K52" s="20" t="s">
        <v>41</v>
      </c>
      <c r="L52" s="18"/>
      <c r="M52" s="2"/>
    </row>
    <row r="53" spans="1:13" ht="30" customHeight="1" x14ac:dyDescent="0.3">
      <c r="A53" s="19" t="s">
        <v>61</v>
      </c>
      <c r="B53" s="3" t="s">
        <v>37</v>
      </c>
      <c r="C53" s="3"/>
      <c r="D53" s="3" t="s">
        <v>47</v>
      </c>
      <c r="E53" s="3">
        <v>2012</v>
      </c>
      <c r="F53" s="3">
        <v>6</v>
      </c>
      <c r="G53" s="3"/>
      <c r="H53" s="4">
        <v>11.16</v>
      </c>
      <c r="I53" s="4">
        <f t="shared" si="0"/>
        <v>13.5036</v>
      </c>
      <c r="J53" s="18"/>
      <c r="K53" s="20"/>
      <c r="L53" s="18"/>
      <c r="M53" s="2"/>
    </row>
    <row r="54" spans="1:13" ht="30" customHeight="1" x14ac:dyDescent="0.3">
      <c r="A54" s="19" t="s">
        <v>61</v>
      </c>
      <c r="B54" s="3" t="s">
        <v>37</v>
      </c>
      <c r="C54" s="3"/>
      <c r="D54" s="3" t="s">
        <v>47</v>
      </c>
      <c r="E54" s="3">
        <v>2015</v>
      </c>
      <c r="F54" s="3">
        <v>24</v>
      </c>
      <c r="G54" s="3"/>
      <c r="H54" s="4">
        <v>12.36</v>
      </c>
      <c r="I54" s="4">
        <f t="shared" si="0"/>
        <v>14.955599999999999</v>
      </c>
      <c r="J54" s="18"/>
      <c r="K54" s="20"/>
      <c r="L54" s="18"/>
      <c r="M54" s="2"/>
    </row>
    <row r="55" spans="1:13" ht="30" customHeight="1" x14ac:dyDescent="0.3">
      <c r="A55" s="19" t="s">
        <v>61</v>
      </c>
      <c r="B55" s="3" t="s">
        <v>37</v>
      </c>
      <c r="C55" s="3"/>
      <c r="D55" s="3" t="s">
        <v>47</v>
      </c>
      <c r="E55" s="3">
        <v>2016</v>
      </c>
      <c r="F55" s="3">
        <v>6</v>
      </c>
      <c r="G55" s="3"/>
      <c r="H55" s="4">
        <v>11.16</v>
      </c>
      <c r="I55" s="4">
        <f t="shared" si="0"/>
        <v>13.5036</v>
      </c>
      <c r="J55" s="18"/>
      <c r="K55" s="20"/>
      <c r="L55" s="18"/>
      <c r="M55" s="2"/>
    </row>
    <row r="56" spans="1:13" ht="30" customHeight="1" x14ac:dyDescent="0.3">
      <c r="A56" s="19" t="s">
        <v>61</v>
      </c>
      <c r="B56" s="3" t="s">
        <v>37</v>
      </c>
      <c r="C56" s="3"/>
      <c r="D56" s="3" t="s">
        <v>47</v>
      </c>
      <c r="E56" s="3">
        <v>2018</v>
      </c>
      <c r="F56" s="3">
        <v>6</v>
      </c>
      <c r="G56" s="3"/>
      <c r="H56" s="4">
        <v>11.53</v>
      </c>
      <c r="I56" s="4">
        <f t="shared" si="0"/>
        <v>13.951299999999998</v>
      </c>
      <c r="J56" s="18"/>
      <c r="K56" s="20" t="s">
        <v>41</v>
      </c>
      <c r="L56" s="18"/>
      <c r="M56" s="2"/>
    </row>
    <row r="57" spans="1:13" ht="30" customHeight="1" x14ac:dyDescent="0.3">
      <c r="A57" s="19" t="s">
        <v>61</v>
      </c>
      <c r="B57" s="3" t="s">
        <v>37</v>
      </c>
      <c r="C57" s="3"/>
      <c r="D57" s="3" t="s">
        <v>47</v>
      </c>
      <c r="E57" s="3">
        <v>2019</v>
      </c>
      <c r="F57" s="3">
        <v>24</v>
      </c>
      <c r="G57" s="3"/>
      <c r="H57" s="4">
        <v>11.98</v>
      </c>
      <c r="I57" s="4">
        <f t="shared" si="0"/>
        <v>14.495800000000001</v>
      </c>
      <c r="J57" s="18"/>
      <c r="K57" s="20" t="s">
        <v>41</v>
      </c>
      <c r="L57" s="18"/>
      <c r="M57" s="2"/>
    </row>
    <row r="58" spans="1:13" ht="30" customHeight="1" x14ac:dyDescent="0.3">
      <c r="A58" s="27" t="s">
        <v>1246</v>
      </c>
      <c r="B58" s="47" t="s">
        <v>12</v>
      </c>
      <c r="C58" s="47"/>
      <c r="D58" s="47" t="s">
        <v>47</v>
      </c>
      <c r="E58" s="46">
        <v>1971</v>
      </c>
      <c r="F58" s="46">
        <v>1</v>
      </c>
      <c r="G58" s="3"/>
      <c r="H58" s="4">
        <v>48</v>
      </c>
      <c r="I58" s="4">
        <f t="shared" si="0"/>
        <v>58.08</v>
      </c>
      <c r="J58" s="18"/>
      <c r="K58" s="20"/>
      <c r="L58" s="18"/>
      <c r="M58" s="2"/>
    </row>
    <row r="59" spans="1:13" ht="30" customHeight="1" x14ac:dyDescent="0.3">
      <c r="A59" s="27" t="s">
        <v>1539</v>
      </c>
      <c r="B59" s="47" t="s">
        <v>12</v>
      </c>
      <c r="C59" s="47"/>
      <c r="D59" s="47" t="s">
        <v>47</v>
      </c>
      <c r="E59" s="46">
        <v>1979</v>
      </c>
      <c r="F59" s="46">
        <v>1</v>
      </c>
      <c r="G59" s="3"/>
      <c r="H59" s="4">
        <v>35</v>
      </c>
      <c r="I59" s="4">
        <f t="shared" si="0"/>
        <v>42.35</v>
      </c>
      <c r="J59" s="18"/>
      <c r="K59" s="20"/>
      <c r="L59" s="18"/>
      <c r="M59" s="2"/>
    </row>
    <row r="60" spans="1:13" ht="30" customHeight="1" x14ac:dyDescent="0.3">
      <c r="A60" s="27" t="s">
        <v>1126</v>
      </c>
      <c r="B60" s="47" t="s">
        <v>37</v>
      </c>
      <c r="C60" s="47"/>
      <c r="D60" s="47" t="s">
        <v>47</v>
      </c>
      <c r="E60" s="46">
        <v>2003</v>
      </c>
      <c r="F60" s="46">
        <v>1</v>
      </c>
      <c r="G60" s="3"/>
      <c r="H60" s="4">
        <v>10</v>
      </c>
      <c r="I60" s="4">
        <f t="shared" si="0"/>
        <v>12.1</v>
      </c>
      <c r="J60" s="18"/>
      <c r="K60" s="20"/>
      <c r="L60" s="18"/>
      <c r="M60" s="2"/>
    </row>
    <row r="61" spans="1:13" ht="30" customHeight="1" x14ac:dyDescent="0.3">
      <c r="A61" s="27" t="s">
        <v>1358</v>
      </c>
      <c r="B61" s="47" t="s">
        <v>18</v>
      </c>
      <c r="C61" s="47"/>
      <c r="D61" s="47" t="s">
        <v>47</v>
      </c>
      <c r="E61" s="46">
        <v>1996</v>
      </c>
      <c r="F61" s="46">
        <v>3</v>
      </c>
      <c r="G61" s="3"/>
      <c r="H61" s="4">
        <v>15</v>
      </c>
      <c r="I61" s="4">
        <f t="shared" si="0"/>
        <v>18.149999999999999</v>
      </c>
      <c r="J61" s="18"/>
      <c r="K61" s="20"/>
      <c r="L61" s="18"/>
      <c r="M61" s="2"/>
    </row>
    <row r="62" spans="1:13" ht="30" customHeight="1" x14ac:dyDescent="0.3">
      <c r="A62" s="19" t="s">
        <v>377</v>
      </c>
      <c r="B62" s="47" t="s">
        <v>359</v>
      </c>
      <c r="C62" s="3"/>
      <c r="D62" s="3" t="s">
        <v>47</v>
      </c>
      <c r="E62" s="3">
        <v>2000</v>
      </c>
      <c r="F62" s="3">
        <v>1</v>
      </c>
      <c r="G62" s="3"/>
      <c r="H62" s="4">
        <v>120</v>
      </c>
      <c r="I62" s="4">
        <f t="shared" si="0"/>
        <v>145.19999999999999</v>
      </c>
      <c r="J62" s="18"/>
      <c r="K62" s="20"/>
      <c r="L62" s="18"/>
      <c r="M62" s="2"/>
    </row>
    <row r="63" spans="1:13" ht="30" customHeight="1" x14ac:dyDescent="0.3">
      <c r="A63" s="27" t="s">
        <v>1652</v>
      </c>
      <c r="B63" s="47" t="s">
        <v>359</v>
      </c>
      <c r="C63" s="3"/>
      <c r="D63" s="3" t="s">
        <v>47</v>
      </c>
      <c r="E63" s="3">
        <v>1967</v>
      </c>
      <c r="F63" s="3">
        <v>1</v>
      </c>
      <c r="G63" s="3"/>
      <c r="H63" s="4">
        <v>65</v>
      </c>
      <c r="I63" s="4">
        <f t="shared" si="0"/>
        <v>78.649999999999991</v>
      </c>
      <c r="J63" s="18"/>
      <c r="K63" s="20"/>
      <c r="L63" s="18"/>
      <c r="M63" s="2"/>
    </row>
    <row r="64" spans="1:13" ht="30" customHeight="1" x14ac:dyDescent="0.3">
      <c r="A64" s="27" t="s">
        <v>1352</v>
      </c>
      <c r="B64" s="47" t="s">
        <v>956</v>
      </c>
      <c r="C64" s="47"/>
      <c r="D64" s="47" t="s">
        <v>47</v>
      </c>
      <c r="E64" s="46">
        <v>1989</v>
      </c>
      <c r="F64" s="46">
        <v>6</v>
      </c>
      <c r="G64" s="3"/>
      <c r="H64" s="4">
        <v>125</v>
      </c>
      <c r="I64" s="4">
        <f t="shared" si="0"/>
        <v>151.25</v>
      </c>
      <c r="J64" s="18"/>
      <c r="K64" s="20"/>
      <c r="L64" s="18"/>
      <c r="M64" s="2"/>
    </row>
    <row r="65" spans="1:13" ht="30" customHeight="1" x14ac:dyDescent="0.3">
      <c r="A65" s="19" t="s">
        <v>807</v>
      </c>
      <c r="B65" s="3" t="s">
        <v>956</v>
      </c>
      <c r="C65" s="3"/>
      <c r="D65" s="3" t="s">
        <v>47</v>
      </c>
      <c r="E65" s="3">
        <v>1996</v>
      </c>
      <c r="F65" s="3">
        <v>5</v>
      </c>
      <c r="G65" s="3"/>
      <c r="H65" s="4">
        <v>75</v>
      </c>
      <c r="I65" s="4">
        <f t="shared" si="0"/>
        <v>90.75</v>
      </c>
      <c r="J65" s="18"/>
      <c r="K65" s="20"/>
      <c r="L65" s="18"/>
      <c r="M65" s="2"/>
    </row>
    <row r="66" spans="1:13" ht="30" customHeight="1" x14ac:dyDescent="0.3">
      <c r="A66" s="27" t="s">
        <v>1359</v>
      </c>
      <c r="B66" s="47" t="s">
        <v>30</v>
      </c>
      <c r="C66" s="47"/>
      <c r="D66" s="47" t="s">
        <v>47</v>
      </c>
      <c r="E66" s="46">
        <v>1997</v>
      </c>
      <c r="F66" s="46">
        <f>2-1</f>
        <v>1</v>
      </c>
      <c r="G66" s="3"/>
      <c r="H66" s="4">
        <v>25</v>
      </c>
      <c r="I66" s="4">
        <f t="shared" si="0"/>
        <v>30.25</v>
      </c>
      <c r="J66" s="18"/>
      <c r="K66" s="20"/>
      <c r="L66" s="18"/>
      <c r="M66" s="2"/>
    </row>
    <row r="67" spans="1:13" ht="30" customHeight="1" x14ac:dyDescent="0.3">
      <c r="A67" s="19" t="s">
        <v>585</v>
      </c>
      <c r="B67" s="48" t="s">
        <v>20</v>
      </c>
      <c r="C67" s="3"/>
      <c r="D67" s="3" t="s">
        <v>47</v>
      </c>
      <c r="E67" s="3">
        <v>1975</v>
      </c>
      <c r="F67" s="3">
        <v>1</v>
      </c>
      <c r="G67" s="3"/>
      <c r="H67" s="4">
        <v>25</v>
      </c>
      <c r="I67" s="4">
        <f t="shared" si="0"/>
        <v>30.25</v>
      </c>
      <c r="J67" s="18"/>
      <c r="K67" s="20"/>
      <c r="L67" s="18"/>
      <c r="M67" s="2"/>
    </row>
    <row r="68" spans="1:13" ht="30" customHeight="1" x14ac:dyDescent="0.3">
      <c r="A68" s="27" t="s">
        <v>1127</v>
      </c>
      <c r="B68" s="47" t="s">
        <v>30</v>
      </c>
      <c r="C68" s="47"/>
      <c r="D68" s="47" t="s">
        <v>47</v>
      </c>
      <c r="E68" s="46">
        <v>1998</v>
      </c>
      <c r="F68" s="46">
        <v>1</v>
      </c>
      <c r="G68" s="3"/>
      <c r="H68" s="4">
        <v>10</v>
      </c>
      <c r="I68" s="4">
        <f t="shared" si="0"/>
        <v>12.1</v>
      </c>
      <c r="J68" s="18"/>
      <c r="K68" s="20"/>
      <c r="L68" s="18"/>
      <c r="M68" s="2"/>
    </row>
    <row r="69" spans="1:13" ht="30" customHeight="1" x14ac:dyDescent="0.3">
      <c r="A69" s="27" t="s">
        <v>930</v>
      </c>
      <c r="B69" s="47" t="s">
        <v>12</v>
      </c>
      <c r="C69" s="47"/>
      <c r="D69" s="47" t="s">
        <v>47</v>
      </c>
      <c r="E69" s="46">
        <v>1975</v>
      </c>
      <c r="F69" s="46">
        <v>1</v>
      </c>
      <c r="G69" s="3"/>
      <c r="H69" s="4">
        <v>39</v>
      </c>
      <c r="I69" s="4">
        <f t="shared" si="0"/>
        <v>47.19</v>
      </c>
      <c r="J69" s="18"/>
      <c r="K69" s="20"/>
      <c r="L69" s="18"/>
      <c r="M69" s="2"/>
    </row>
    <row r="70" spans="1:13" ht="30" customHeight="1" x14ac:dyDescent="0.3">
      <c r="A70" s="27" t="s">
        <v>1360</v>
      </c>
      <c r="B70" s="47" t="s">
        <v>955</v>
      </c>
      <c r="C70" s="47"/>
      <c r="D70" s="47" t="s">
        <v>47</v>
      </c>
      <c r="E70" s="46">
        <v>1981</v>
      </c>
      <c r="F70" s="46">
        <v>8</v>
      </c>
      <c r="G70" s="3"/>
      <c r="H70" s="4">
        <v>35</v>
      </c>
      <c r="I70" s="4">
        <f t="shared" si="0"/>
        <v>42.35</v>
      </c>
      <c r="J70" s="18"/>
      <c r="K70" s="20"/>
      <c r="L70" s="18"/>
      <c r="M70" s="2"/>
    </row>
    <row r="71" spans="1:13" ht="30" customHeight="1" x14ac:dyDescent="0.3">
      <c r="A71" s="19" t="s">
        <v>63</v>
      </c>
      <c r="B71" s="3" t="s">
        <v>13</v>
      </c>
      <c r="C71" s="3"/>
      <c r="D71" s="3" t="s">
        <v>47</v>
      </c>
      <c r="E71" s="3">
        <v>1993</v>
      </c>
      <c r="F71" s="3">
        <v>1</v>
      </c>
      <c r="G71" s="3"/>
      <c r="H71" s="4">
        <v>30</v>
      </c>
      <c r="I71" s="4">
        <f t="shared" si="0"/>
        <v>36.299999999999997</v>
      </c>
      <c r="J71" s="18"/>
      <c r="K71" s="20"/>
      <c r="L71" s="18"/>
      <c r="M71" s="2"/>
    </row>
    <row r="72" spans="1:13" ht="30" customHeight="1" x14ac:dyDescent="0.3">
      <c r="A72" s="27" t="s">
        <v>1608</v>
      </c>
      <c r="B72" s="47" t="s">
        <v>13</v>
      </c>
      <c r="C72" s="47" t="s">
        <v>431</v>
      </c>
      <c r="D72" s="47" t="s">
        <v>47</v>
      </c>
      <c r="E72" s="46">
        <v>2011</v>
      </c>
      <c r="F72" s="46">
        <v>36</v>
      </c>
      <c r="G72" s="3"/>
      <c r="H72" s="4">
        <v>24</v>
      </c>
      <c r="I72" s="4">
        <f t="shared" ref="I72:I135" si="1">H72*$L$7</f>
        <v>29.04</v>
      </c>
      <c r="J72" s="18" t="s">
        <v>10</v>
      </c>
      <c r="K72" s="20" t="s">
        <v>29</v>
      </c>
      <c r="L72" s="18"/>
      <c r="M72" s="2"/>
    </row>
    <row r="73" spans="1:13" ht="30" customHeight="1" x14ac:dyDescent="0.3">
      <c r="A73" s="19" t="s">
        <v>666</v>
      </c>
      <c r="B73" s="3" t="s">
        <v>13</v>
      </c>
      <c r="C73" s="3"/>
      <c r="D73" s="3" t="s">
        <v>47</v>
      </c>
      <c r="E73" s="3">
        <v>2004</v>
      </c>
      <c r="F73" s="3">
        <f>14-6</f>
        <v>8</v>
      </c>
      <c r="G73" s="3"/>
      <c r="H73" s="4">
        <v>75</v>
      </c>
      <c r="I73" s="4">
        <f t="shared" si="1"/>
        <v>90.75</v>
      </c>
      <c r="J73" s="18"/>
      <c r="K73" s="20"/>
      <c r="L73" s="18"/>
      <c r="M73" s="2"/>
    </row>
    <row r="74" spans="1:13" ht="30" customHeight="1" x14ac:dyDescent="0.3">
      <c r="A74" s="19" t="s">
        <v>597</v>
      </c>
      <c r="B74" s="3" t="s">
        <v>30</v>
      </c>
      <c r="C74" s="3"/>
      <c r="D74" s="3" t="s">
        <v>47</v>
      </c>
      <c r="E74" s="3">
        <v>2015</v>
      </c>
      <c r="F74" s="3">
        <v>12</v>
      </c>
      <c r="G74" s="3"/>
      <c r="H74" s="4">
        <v>14.46</v>
      </c>
      <c r="I74" s="4">
        <f t="shared" si="1"/>
        <v>17.496600000000001</v>
      </c>
      <c r="J74" s="18"/>
      <c r="K74" s="20"/>
      <c r="L74" s="18"/>
      <c r="M74" s="2"/>
    </row>
    <row r="75" spans="1:13" ht="30" customHeight="1" x14ac:dyDescent="0.3">
      <c r="A75" s="27" t="s">
        <v>1048</v>
      </c>
      <c r="B75" s="47" t="s">
        <v>9</v>
      </c>
      <c r="C75" s="47"/>
      <c r="D75" s="47" t="s">
        <v>47</v>
      </c>
      <c r="E75" s="46">
        <v>2002</v>
      </c>
      <c r="F75" s="46">
        <v>1</v>
      </c>
      <c r="G75" s="3"/>
      <c r="H75" s="4">
        <v>215</v>
      </c>
      <c r="I75" s="4">
        <f t="shared" si="1"/>
        <v>260.14999999999998</v>
      </c>
      <c r="J75" s="18"/>
      <c r="K75" s="20"/>
      <c r="L75" s="18"/>
      <c r="M75" s="2"/>
    </row>
    <row r="76" spans="1:13" ht="30" customHeight="1" x14ac:dyDescent="0.3">
      <c r="A76" s="27" t="s">
        <v>1128</v>
      </c>
      <c r="B76" s="47" t="s">
        <v>755</v>
      </c>
      <c r="C76" s="47"/>
      <c r="D76" s="47" t="s">
        <v>47</v>
      </c>
      <c r="E76" s="46">
        <v>1975</v>
      </c>
      <c r="F76" s="46">
        <v>1</v>
      </c>
      <c r="G76" s="3"/>
      <c r="H76" s="4">
        <v>35</v>
      </c>
      <c r="I76" s="4">
        <f t="shared" si="1"/>
        <v>42.35</v>
      </c>
      <c r="J76" s="18"/>
      <c r="K76" s="20"/>
      <c r="L76" s="18"/>
      <c r="M76" s="2"/>
    </row>
    <row r="77" spans="1:13" ht="30" customHeight="1" x14ac:dyDescent="0.3">
      <c r="A77" s="27" t="s">
        <v>1353</v>
      </c>
      <c r="B77" s="47" t="s">
        <v>755</v>
      </c>
      <c r="C77" s="47"/>
      <c r="D77" s="47" t="s">
        <v>47</v>
      </c>
      <c r="E77" s="46">
        <v>1985</v>
      </c>
      <c r="F77" s="46">
        <v>8</v>
      </c>
      <c r="G77" s="3"/>
      <c r="H77" s="4">
        <v>25</v>
      </c>
      <c r="I77" s="4">
        <f t="shared" si="1"/>
        <v>30.25</v>
      </c>
      <c r="J77" s="18" t="s">
        <v>10</v>
      </c>
      <c r="K77" s="20"/>
      <c r="L77" s="18"/>
      <c r="M77" s="2"/>
    </row>
    <row r="78" spans="1:13" ht="30" customHeight="1" x14ac:dyDescent="0.3">
      <c r="A78" s="27" t="s">
        <v>1043</v>
      </c>
      <c r="B78" s="47" t="s">
        <v>11</v>
      </c>
      <c r="C78" s="47"/>
      <c r="D78" s="47" t="s">
        <v>47</v>
      </c>
      <c r="E78" s="46">
        <v>2007</v>
      </c>
      <c r="F78" s="46">
        <v>12</v>
      </c>
      <c r="G78" s="3"/>
      <c r="H78" s="4">
        <v>30</v>
      </c>
      <c r="I78" s="4">
        <f t="shared" si="1"/>
        <v>36.299999999999997</v>
      </c>
      <c r="J78" s="18" t="s">
        <v>10</v>
      </c>
      <c r="K78" s="20" t="s">
        <v>29</v>
      </c>
      <c r="L78" s="18"/>
      <c r="M78" s="2"/>
    </row>
    <row r="79" spans="1:13" ht="30" customHeight="1" x14ac:dyDescent="0.3">
      <c r="A79" s="19" t="s">
        <v>51</v>
      </c>
      <c r="B79" s="3" t="s">
        <v>359</v>
      </c>
      <c r="C79" s="3"/>
      <c r="D79" s="3" t="s">
        <v>47</v>
      </c>
      <c r="E79" s="3">
        <v>1994</v>
      </c>
      <c r="F79" s="3">
        <v>1</v>
      </c>
      <c r="G79" s="3"/>
      <c r="H79" s="4">
        <v>18</v>
      </c>
      <c r="I79" s="4">
        <f t="shared" si="1"/>
        <v>21.78</v>
      </c>
      <c r="J79" s="3"/>
      <c r="K79" s="20"/>
      <c r="L79" s="18"/>
      <c r="M79" s="2"/>
    </row>
    <row r="80" spans="1:13" ht="30" customHeight="1" x14ac:dyDescent="0.3">
      <c r="A80" s="19" t="s">
        <v>476</v>
      </c>
      <c r="B80" s="3" t="s">
        <v>19</v>
      </c>
      <c r="C80" s="3"/>
      <c r="D80" s="3" t="s">
        <v>47</v>
      </c>
      <c r="E80" s="3">
        <v>1996</v>
      </c>
      <c r="F80" s="3">
        <v>6</v>
      </c>
      <c r="G80" s="3"/>
      <c r="H80" s="4">
        <v>30</v>
      </c>
      <c r="I80" s="4">
        <f t="shared" si="1"/>
        <v>36.299999999999997</v>
      </c>
      <c r="J80" s="18"/>
      <c r="K80" s="20"/>
      <c r="L80" s="18"/>
      <c r="M80" s="2"/>
    </row>
    <row r="81" spans="1:15" ht="30" customHeight="1" x14ac:dyDescent="0.3">
      <c r="A81" s="19" t="s">
        <v>49</v>
      </c>
      <c r="B81" s="3" t="s">
        <v>19</v>
      </c>
      <c r="C81" s="3"/>
      <c r="D81" s="3" t="s">
        <v>47</v>
      </c>
      <c r="E81" s="3">
        <v>1994</v>
      </c>
      <c r="F81" s="3">
        <f>6-2-1-1</f>
        <v>2</v>
      </c>
      <c r="G81" s="3"/>
      <c r="H81" s="4">
        <v>18</v>
      </c>
      <c r="I81" s="4">
        <f t="shared" si="1"/>
        <v>21.78</v>
      </c>
      <c r="J81" s="18"/>
      <c r="K81" s="20"/>
      <c r="L81" s="18"/>
      <c r="M81" s="2"/>
    </row>
    <row r="82" spans="1:15" ht="30" customHeight="1" x14ac:dyDescent="0.3">
      <c r="A82" s="19" t="s">
        <v>550</v>
      </c>
      <c r="B82" s="3" t="s">
        <v>551</v>
      </c>
      <c r="C82" s="3"/>
      <c r="D82" s="3" t="s">
        <v>47</v>
      </c>
      <c r="E82" s="3">
        <v>2014</v>
      </c>
      <c r="F82" s="3">
        <v>1</v>
      </c>
      <c r="G82" s="3"/>
      <c r="H82" s="4">
        <v>10</v>
      </c>
      <c r="I82" s="4">
        <f t="shared" si="1"/>
        <v>12.1</v>
      </c>
      <c r="J82" s="18"/>
      <c r="K82" s="20"/>
      <c r="L82" s="18"/>
      <c r="M82" s="2"/>
    </row>
    <row r="83" spans="1:15" ht="30" customHeight="1" x14ac:dyDescent="0.3">
      <c r="A83" s="27" t="s">
        <v>1031</v>
      </c>
      <c r="B83" s="47" t="s">
        <v>33</v>
      </c>
      <c r="C83" s="47"/>
      <c r="D83" s="47" t="s">
        <v>47</v>
      </c>
      <c r="E83" s="46">
        <v>1977</v>
      </c>
      <c r="F83" s="46">
        <v>3</v>
      </c>
      <c r="G83" s="3"/>
      <c r="H83" s="4">
        <v>35</v>
      </c>
      <c r="I83" s="4">
        <f t="shared" si="1"/>
        <v>42.35</v>
      </c>
      <c r="J83" s="18"/>
      <c r="K83" s="20"/>
      <c r="L83" s="18"/>
      <c r="M83" s="2"/>
    </row>
    <row r="84" spans="1:15" ht="30" customHeight="1" x14ac:dyDescent="0.3">
      <c r="A84" s="27" t="s">
        <v>1505</v>
      </c>
      <c r="B84" s="47" t="s">
        <v>33</v>
      </c>
      <c r="C84" s="47"/>
      <c r="D84" s="47" t="s">
        <v>47</v>
      </c>
      <c r="E84" s="46">
        <v>1975</v>
      </c>
      <c r="F84" s="46">
        <v>1</v>
      </c>
      <c r="G84" s="3"/>
      <c r="H84" s="4">
        <v>35</v>
      </c>
      <c r="I84" s="4">
        <f t="shared" si="1"/>
        <v>42.35</v>
      </c>
      <c r="J84" s="18"/>
      <c r="K84" s="20"/>
      <c r="L84" s="18"/>
      <c r="M84" s="2"/>
    </row>
    <row r="85" spans="1:15" ht="30" customHeight="1" x14ac:dyDescent="0.3">
      <c r="A85" s="27" t="s">
        <v>1123</v>
      </c>
      <c r="B85" s="47" t="s">
        <v>563</v>
      </c>
      <c r="C85" s="47"/>
      <c r="D85" s="47" t="s">
        <v>47</v>
      </c>
      <c r="E85" s="46">
        <v>1994</v>
      </c>
      <c r="F85" s="46">
        <v>1</v>
      </c>
      <c r="G85" s="3"/>
      <c r="H85" s="4">
        <v>10</v>
      </c>
      <c r="I85" s="4">
        <f t="shared" si="1"/>
        <v>12.1</v>
      </c>
      <c r="J85" s="18"/>
      <c r="K85" s="20"/>
      <c r="L85" s="18"/>
      <c r="M85" s="2"/>
    </row>
    <row r="86" spans="1:15" ht="30" customHeight="1" x14ac:dyDescent="0.3">
      <c r="A86" s="27" t="s">
        <v>1247</v>
      </c>
      <c r="B86" s="47" t="s">
        <v>18</v>
      </c>
      <c r="C86" s="47"/>
      <c r="D86" s="47" t="s">
        <v>47</v>
      </c>
      <c r="E86" s="46">
        <v>1975</v>
      </c>
      <c r="F86" s="46">
        <v>1</v>
      </c>
      <c r="G86" s="3"/>
      <c r="H86" s="4">
        <v>25</v>
      </c>
      <c r="I86" s="4">
        <f t="shared" si="1"/>
        <v>30.25</v>
      </c>
      <c r="J86" s="18"/>
      <c r="K86" s="20"/>
      <c r="L86" s="18"/>
      <c r="M86" s="2"/>
    </row>
    <row r="87" spans="1:15" ht="30" customHeight="1" x14ac:dyDescent="0.3">
      <c r="A87" s="27" t="s">
        <v>1506</v>
      </c>
      <c r="B87" s="47" t="s">
        <v>956</v>
      </c>
      <c r="C87" s="47"/>
      <c r="D87" s="47" t="s">
        <v>47</v>
      </c>
      <c r="E87" s="46">
        <v>1972</v>
      </c>
      <c r="F87" s="46">
        <v>1</v>
      </c>
      <c r="G87" s="3"/>
      <c r="H87" s="4">
        <v>395</v>
      </c>
      <c r="I87" s="4">
        <f t="shared" si="1"/>
        <v>477.95</v>
      </c>
      <c r="J87" s="18"/>
      <c r="K87" s="20"/>
      <c r="L87" s="18"/>
      <c r="M87" s="2"/>
    </row>
    <row r="88" spans="1:15" ht="30" customHeight="1" x14ac:dyDescent="0.3">
      <c r="A88" s="27" t="s">
        <v>1092</v>
      </c>
      <c r="B88" s="47" t="s">
        <v>755</v>
      </c>
      <c r="C88" s="47"/>
      <c r="D88" s="47" t="s">
        <v>47</v>
      </c>
      <c r="E88" s="46">
        <v>1995</v>
      </c>
      <c r="F88" s="46">
        <v>1</v>
      </c>
      <c r="G88" s="3"/>
      <c r="H88" s="4">
        <v>25</v>
      </c>
      <c r="I88" s="4">
        <f t="shared" si="1"/>
        <v>30.25</v>
      </c>
      <c r="J88" s="18"/>
      <c r="K88" s="20"/>
      <c r="L88" s="18"/>
      <c r="M88" s="2"/>
    </row>
    <row r="89" spans="1:15" ht="30" customHeight="1" x14ac:dyDescent="0.3">
      <c r="A89" s="19" t="s">
        <v>686</v>
      </c>
      <c r="B89" s="3" t="s">
        <v>374</v>
      </c>
      <c r="C89" s="3"/>
      <c r="D89" s="3" t="s">
        <v>47</v>
      </c>
      <c r="E89" s="3">
        <v>1986</v>
      </c>
      <c r="F89" s="3">
        <v>1</v>
      </c>
      <c r="G89" s="3"/>
      <c r="H89" s="4">
        <v>29</v>
      </c>
      <c r="I89" s="4">
        <f t="shared" si="1"/>
        <v>35.089999999999996</v>
      </c>
      <c r="J89" s="18"/>
      <c r="K89" s="20"/>
      <c r="L89" s="18"/>
      <c r="M89" s="2"/>
      <c r="O89" s="56"/>
    </row>
    <row r="90" spans="1:15" ht="30" customHeight="1" x14ac:dyDescent="0.3">
      <c r="A90" s="27" t="s">
        <v>1839</v>
      </c>
      <c r="B90" s="47" t="s">
        <v>374</v>
      </c>
      <c r="C90" s="47"/>
      <c r="D90" s="47" t="s">
        <v>47</v>
      </c>
      <c r="E90" s="46">
        <v>1983</v>
      </c>
      <c r="F90" s="46">
        <v>1</v>
      </c>
      <c r="G90" s="3">
        <v>1.5</v>
      </c>
      <c r="H90" s="4">
        <v>48</v>
      </c>
      <c r="I90" s="4">
        <f t="shared" si="1"/>
        <v>58.08</v>
      </c>
      <c r="J90" s="18" t="s">
        <v>10</v>
      </c>
      <c r="K90" s="20"/>
      <c r="L90" s="18"/>
      <c r="M90" s="2"/>
    </row>
    <row r="91" spans="1:15" ht="30" customHeight="1" x14ac:dyDescent="0.3">
      <c r="A91" s="19" t="s">
        <v>722</v>
      </c>
      <c r="B91" s="3" t="s">
        <v>30</v>
      </c>
      <c r="C91" s="3"/>
      <c r="D91" s="3" t="s">
        <v>47</v>
      </c>
      <c r="E91" s="3">
        <v>1998</v>
      </c>
      <c r="F91" s="3">
        <v>3</v>
      </c>
      <c r="G91" s="3"/>
      <c r="H91" s="4">
        <v>22</v>
      </c>
      <c r="I91" s="4">
        <f t="shared" si="1"/>
        <v>26.619999999999997</v>
      </c>
      <c r="J91" s="18"/>
      <c r="K91" s="20"/>
      <c r="L91" s="18"/>
      <c r="M91" s="2"/>
    </row>
    <row r="92" spans="1:15" ht="30" customHeight="1" x14ac:dyDescent="0.3">
      <c r="A92" s="27" t="s">
        <v>370</v>
      </c>
      <c r="B92" s="47" t="s">
        <v>8</v>
      </c>
      <c r="C92" s="47" t="s">
        <v>1204</v>
      </c>
      <c r="D92" s="47" t="s">
        <v>47</v>
      </c>
      <c r="E92" s="46">
        <v>1970</v>
      </c>
      <c r="F92" s="46">
        <v>2</v>
      </c>
      <c r="G92" s="3"/>
      <c r="H92" s="4">
        <v>135</v>
      </c>
      <c r="I92" s="4">
        <f t="shared" si="1"/>
        <v>163.35</v>
      </c>
      <c r="J92" s="18" t="s">
        <v>10</v>
      </c>
      <c r="K92" s="20"/>
      <c r="L92" s="18"/>
      <c r="M92" s="2"/>
    </row>
    <row r="93" spans="1:15" ht="30" customHeight="1" x14ac:dyDescent="0.3">
      <c r="A93" s="27" t="s">
        <v>370</v>
      </c>
      <c r="B93" s="47" t="s">
        <v>27</v>
      </c>
      <c r="C93" s="47" t="s">
        <v>1000</v>
      </c>
      <c r="D93" s="47" t="s">
        <v>47</v>
      </c>
      <c r="E93" s="46">
        <v>2002</v>
      </c>
      <c r="F93" s="46">
        <v>6</v>
      </c>
      <c r="G93" s="3"/>
      <c r="H93" s="4">
        <v>49</v>
      </c>
      <c r="I93" s="4">
        <f t="shared" si="1"/>
        <v>59.29</v>
      </c>
      <c r="J93" s="18"/>
      <c r="K93" s="20" t="s">
        <v>29</v>
      </c>
      <c r="L93" s="18"/>
      <c r="M93" s="2"/>
    </row>
    <row r="94" spans="1:15" ht="30" customHeight="1" x14ac:dyDescent="0.3">
      <c r="A94" s="19" t="s">
        <v>808</v>
      </c>
      <c r="B94" s="3" t="s">
        <v>1154</v>
      </c>
      <c r="C94" s="3" t="s">
        <v>1000</v>
      </c>
      <c r="D94" s="3" t="s">
        <v>47</v>
      </c>
      <c r="E94" s="3">
        <v>1994</v>
      </c>
      <c r="F94" s="3">
        <v>12</v>
      </c>
      <c r="G94" s="3">
        <v>0.5</v>
      </c>
      <c r="H94" s="4">
        <v>45</v>
      </c>
      <c r="I94" s="4">
        <f t="shared" si="1"/>
        <v>54.449999999999996</v>
      </c>
      <c r="J94" s="18"/>
      <c r="K94" s="20"/>
      <c r="L94" s="18"/>
      <c r="M94" s="2"/>
    </row>
    <row r="95" spans="1:15" ht="30" customHeight="1" x14ac:dyDescent="0.3">
      <c r="A95" s="27" t="s">
        <v>931</v>
      </c>
      <c r="B95" s="47" t="s">
        <v>502</v>
      </c>
      <c r="C95" s="47"/>
      <c r="D95" s="47" t="s">
        <v>47</v>
      </c>
      <c r="E95" s="46">
        <v>2011</v>
      </c>
      <c r="F95" s="46">
        <v>5</v>
      </c>
      <c r="G95" s="3"/>
      <c r="H95" s="4">
        <v>5</v>
      </c>
      <c r="I95" s="4">
        <f t="shared" si="1"/>
        <v>6.05</v>
      </c>
      <c r="J95" s="18"/>
      <c r="K95" s="20"/>
      <c r="L95" s="18"/>
      <c r="M95" s="2"/>
    </row>
    <row r="96" spans="1:15" ht="30" customHeight="1" x14ac:dyDescent="0.3">
      <c r="A96" s="27" t="s">
        <v>932</v>
      </c>
      <c r="B96" s="47" t="s">
        <v>502</v>
      </c>
      <c r="C96" s="47"/>
      <c r="D96" s="47" t="s">
        <v>47</v>
      </c>
      <c r="E96" s="46">
        <v>2007</v>
      </c>
      <c r="F96" s="46">
        <v>7</v>
      </c>
      <c r="G96" s="3"/>
      <c r="H96" s="4">
        <v>5</v>
      </c>
      <c r="I96" s="4">
        <f t="shared" si="1"/>
        <v>6.05</v>
      </c>
      <c r="J96" s="18" t="s">
        <v>10</v>
      </c>
      <c r="K96" s="20"/>
      <c r="L96" s="18"/>
      <c r="M96" s="2"/>
    </row>
    <row r="97" spans="1:13" ht="30" customHeight="1" x14ac:dyDescent="0.3">
      <c r="A97" s="27" t="s">
        <v>1129</v>
      </c>
      <c r="B97" s="47" t="s">
        <v>934</v>
      </c>
      <c r="C97" s="47" t="s">
        <v>1000</v>
      </c>
      <c r="D97" s="47" t="s">
        <v>47</v>
      </c>
      <c r="E97" s="46">
        <v>1986</v>
      </c>
      <c r="F97" s="46">
        <v>1</v>
      </c>
      <c r="G97" s="3"/>
      <c r="H97" s="4">
        <v>10</v>
      </c>
      <c r="I97" s="4">
        <f t="shared" si="1"/>
        <v>12.1</v>
      </c>
      <c r="J97" s="18" t="s">
        <v>10</v>
      </c>
      <c r="K97" s="20"/>
      <c r="L97" s="18"/>
      <c r="M97" s="2"/>
    </row>
    <row r="98" spans="1:13" ht="30" customHeight="1" x14ac:dyDescent="0.3">
      <c r="A98" s="27" t="s">
        <v>1403</v>
      </c>
      <c r="B98" s="47" t="s">
        <v>11</v>
      </c>
      <c r="C98" s="47"/>
      <c r="D98" s="47" t="s">
        <v>47</v>
      </c>
      <c r="E98" s="46">
        <v>1962</v>
      </c>
      <c r="F98" s="46">
        <v>2</v>
      </c>
      <c r="G98" s="3"/>
      <c r="H98" s="4">
        <v>35</v>
      </c>
      <c r="I98" s="4">
        <f t="shared" si="1"/>
        <v>42.35</v>
      </c>
      <c r="J98" s="18" t="s">
        <v>10</v>
      </c>
      <c r="K98" s="20" t="s">
        <v>1404</v>
      </c>
      <c r="L98" s="18"/>
      <c r="M98" s="2"/>
    </row>
    <row r="99" spans="1:13" ht="30" customHeight="1" x14ac:dyDescent="0.3">
      <c r="A99" s="27" t="s">
        <v>1402</v>
      </c>
      <c r="B99" s="47" t="s">
        <v>11</v>
      </c>
      <c r="C99" s="47"/>
      <c r="D99" s="47" t="s">
        <v>47</v>
      </c>
      <c r="E99" s="46">
        <v>1962</v>
      </c>
      <c r="F99" s="46">
        <v>3</v>
      </c>
      <c r="G99" s="3"/>
      <c r="H99" s="4">
        <v>65</v>
      </c>
      <c r="I99" s="4">
        <f t="shared" si="1"/>
        <v>78.649999999999991</v>
      </c>
      <c r="J99" s="18" t="s">
        <v>10</v>
      </c>
      <c r="K99" s="20" t="s">
        <v>1404</v>
      </c>
      <c r="L99" s="18"/>
      <c r="M99" s="2"/>
    </row>
    <row r="100" spans="1:13" ht="30" customHeight="1" x14ac:dyDescent="0.3">
      <c r="A100" s="27" t="s">
        <v>1401</v>
      </c>
      <c r="B100" s="47" t="s">
        <v>11</v>
      </c>
      <c r="C100" s="47"/>
      <c r="D100" s="47" t="s">
        <v>47</v>
      </c>
      <c r="E100" s="46">
        <v>1962</v>
      </c>
      <c r="F100" s="46">
        <v>2</v>
      </c>
      <c r="G100" s="3"/>
      <c r="H100" s="4">
        <v>75</v>
      </c>
      <c r="I100" s="4">
        <f t="shared" si="1"/>
        <v>90.75</v>
      </c>
      <c r="J100" s="18" t="s">
        <v>10</v>
      </c>
      <c r="K100" s="20" t="s">
        <v>1404</v>
      </c>
      <c r="L100" s="18"/>
      <c r="M100" s="2"/>
    </row>
    <row r="101" spans="1:13" ht="30" customHeight="1" x14ac:dyDescent="0.3">
      <c r="A101" s="19" t="s">
        <v>1418</v>
      </c>
      <c r="B101" s="3" t="s">
        <v>956</v>
      </c>
      <c r="C101" s="3"/>
      <c r="D101" s="3" t="s">
        <v>47</v>
      </c>
      <c r="E101" s="3">
        <v>1961</v>
      </c>
      <c r="F101" s="3">
        <v>1</v>
      </c>
      <c r="G101" s="3"/>
      <c r="H101" s="4">
        <v>385</v>
      </c>
      <c r="I101" s="4">
        <f t="shared" si="1"/>
        <v>465.84999999999997</v>
      </c>
      <c r="J101" s="18" t="s">
        <v>10</v>
      </c>
      <c r="K101" s="20"/>
      <c r="L101" s="18"/>
      <c r="M101" s="2"/>
    </row>
    <row r="102" spans="1:13" ht="30" customHeight="1" x14ac:dyDescent="0.3">
      <c r="A102" s="19" t="s">
        <v>867</v>
      </c>
      <c r="B102" s="3" t="s">
        <v>8</v>
      </c>
      <c r="C102" s="3" t="s">
        <v>1000</v>
      </c>
      <c r="D102" s="3" t="s">
        <v>47</v>
      </c>
      <c r="E102" s="3">
        <v>1996</v>
      </c>
      <c r="F102" s="3">
        <v>4</v>
      </c>
      <c r="G102" s="3"/>
      <c r="H102" s="4">
        <v>30</v>
      </c>
      <c r="I102" s="4">
        <f t="shared" si="1"/>
        <v>36.299999999999997</v>
      </c>
      <c r="J102" s="18"/>
      <c r="K102" s="20"/>
      <c r="L102" s="18"/>
      <c r="M102" s="2"/>
    </row>
    <row r="103" spans="1:13" ht="30" customHeight="1" x14ac:dyDescent="0.3">
      <c r="A103" s="27" t="s">
        <v>1101</v>
      </c>
      <c r="B103" s="47" t="s">
        <v>20</v>
      </c>
      <c r="C103" s="47"/>
      <c r="D103" s="47" t="s">
        <v>47</v>
      </c>
      <c r="E103" s="46">
        <v>1964</v>
      </c>
      <c r="F103" s="46">
        <v>1</v>
      </c>
      <c r="G103" s="3"/>
      <c r="H103" s="4">
        <v>55</v>
      </c>
      <c r="I103" s="4">
        <f t="shared" si="1"/>
        <v>66.55</v>
      </c>
      <c r="J103" s="18"/>
      <c r="K103" s="20"/>
      <c r="L103" s="18"/>
      <c r="M103" s="2"/>
    </row>
    <row r="104" spans="1:13" ht="30" customHeight="1" x14ac:dyDescent="0.3">
      <c r="A104" s="27" t="s">
        <v>1100</v>
      </c>
      <c r="B104" s="47" t="s">
        <v>20</v>
      </c>
      <c r="C104" s="47"/>
      <c r="D104" s="47" t="s">
        <v>47</v>
      </c>
      <c r="E104" s="46">
        <v>1964</v>
      </c>
      <c r="F104" s="46">
        <v>1</v>
      </c>
      <c r="G104" s="3"/>
      <c r="H104" s="4">
        <v>45</v>
      </c>
      <c r="I104" s="4">
        <f t="shared" si="1"/>
        <v>54.449999999999996</v>
      </c>
      <c r="J104" s="18"/>
      <c r="K104" s="20"/>
      <c r="L104" s="18"/>
      <c r="M104" s="2"/>
    </row>
    <row r="105" spans="1:13" ht="30" customHeight="1" x14ac:dyDescent="0.3">
      <c r="A105" s="27" t="s">
        <v>1102</v>
      </c>
      <c r="B105" s="47" t="s">
        <v>20</v>
      </c>
      <c r="C105" s="47"/>
      <c r="D105" s="47" t="s">
        <v>47</v>
      </c>
      <c r="E105" s="46">
        <v>1964</v>
      </c>
      <c r="F105" s="46">
        <v>2</v>
      </c>
      <c r="G105" s="3"/>
      <c r="H105" s="4">
        <v>65</v>
      </c>
      <c r="I105" s="4">
        <f t="shared" si="1"/>
        <v>78.649999999999991</v>
      </c>
      <c r="J105" s="18"/>
      <c r="K105" s="20"/>
      <c r="L105" s="18"/>
      <c r="M105" s="2"/>
    </row>
    <row r="106" spans="1:13" ht="30" customHeight="1" x14ac:dyDescent="0.3">
      <c r="A106" s="19" t="s">
        <v>1844</v>
      </c>
      <c r="B106" s="3" t="s">
        <v>15</v>
      </c>
      <c r="C106" s="3"/>
      <c r="D106" s="3" t="s">
        <v>47</v>
      </c>
      <c r="E106" s="3">
        <v>2019</v>
      </c>
      <c r="F106" s="3">
        <v>2</v>
      </c>
      <c r="G106" s="3">
        <v>1.5</v>
      </c>
      <c r="H106" s="4">
        <v>49.5</v>
      </c>
      <c r="I106" s="4">
        <f t="shared" si="1"/>
        <v>59.894999999999996</v>
      </c>
      <c r="J106" s="18"/>
      <c r="K106" s="20"/>
      <c r="L106" s="18"/>
      <c r="M106" s="2"/>
    </row>
    <row r="107" spans="1:13" ht="30" customHeight="1" x14ac:dyDescent="0.3">
      <c r="A107" s="19" t="s">
        <v>604</v>
      </c>
      <c r="B107" s="3" t="s">
        <v>955</v>
      </c>
      <c r="C107" s="3"/>
      <c r="D107" s="3" t="s">
        <v>47</v>
      </c>
      <c r="E107" s="3">
        <v>1985</v>
      </c>
      <c r="F107" s="3">
        <v>1</v>
      </c>
      <c r="G107" s="3"/>
      <c r="H107" s="4">
        <v>35</v>
      </c>
      <c r="I107" s="4">
        <f t="shared" si="1"/>
        <v>42.35</v>
      </c>
      <c r="J107" s="18"/>
      <c r="K107" s="20"/>
      <c r="L107" s="18"/>
      <c r="M107" s="2"/>
    </row>
    <row r="108" spans="1:13" ht="30" customHeight="1" x14ac:dyDescent="0.3">
      <c r="A108" s="27" t="s">
        <v>1472</v>
      </c>
      <c r="B108" s="47" t="s">
        <v>359</v>
      </c>
      <c r="C108" s="47"/>
      <c r="D108" s="47" t="s">
        <v>47</v>
      </c>
      <c r="E108" s="46">
        <v>1988</v>
      </c>
      <c r="F108" s="46">
        <v>2</v>
      </c>
      <c r="G108" s="3"/>
      <c r="H108" s="4">
        <v>145</v>
      </c>
      <c r="I108" s="4">
        <f t="shared" si="1"/>
        <v>175.45</v>
      </c>
      <c r="J108" s="18" t="s">
        <v>10</v>
      </c>
      <c r="K108" s="20"/>
      <c r="L108" s="18"/>
      <c r="M108" s="2"/>
    </row>
    <row r="109" spans="1:13" ht="30" customHeight="1" x14ac:dyDescent="0.3">
      <c r="A109" s="27" t="s">
        <v>1472</v>
      </c>
      <c r="B109" s="47" t="s">
        <v>359</v>
      </c>
      <c r="C109" s="47"/>
      <c r="D109" s="47" t="s">
        <v>47</v>
      </c>
      <c r="E109" s="46">
        <v>1989</v>
      </c>
      <c r="F109" s="46">
        <v>1</v>
      </c>
      <c r="G109" s="3"/>
      <c r="H109" s="4">
        <v>175</v>
      </c>
      <c r="I109" s="4">
        <f t="shared" si="1"/>
        <v>211.75</v>
      </c>
      <c r="J109" s="18" t="s">
        <v>10</v>
      </c>
      <c r="K109" s="20"/>
      <c r="L109" s="18"/>
      <c r="M109" s="2"/>
    </row>
    <row r="110" spans="1:13" ht="30" customHeight="1" x14ac:dyDescent="0.3">
      <c r="A110" s="19" t="s">
        <v>860</v>
      </c>
      <c r="B110" s="3" t="s">
        <v>359</v>
      </c>
      <c r="C110" s="3"/>
      <c r="D110" s="3" t="s">
        <v>47</v>
      </c>
      <c r="E110" s="3">
        <v>1991</v>
      </c>
      <c r="F110" s="3">
        <v>5</v>
      </c>
      <c r="G110" s="3"/>
      <c r="H110" s="4">
        <v>98</v>
      </c>
      <c r="I110" s="4">
        <f t="shared" si="1"/>
        <v>118.58</v>
      </c>
      <c r="J110" s="18"/>
      <c r="K110" s="20"/>
      <c r="L110" s="18"/>
      <c r="M110" s="2"/>
    </row>
    <row r="111" spans="1:13" ht="30" customHeight="1" x14ac:dyDescent="0.3">
      <c r="A111" s="27" t="s">
        <v>1474</v>
      </c>
      <c r="B111" s="47" t="s">
        <v>359</v>
      </c>
      <c r="C111" s="47"/>
      <c r="D111" s="47" t="s">
        <v>47</v>
      </c>
      <c r="E111" s="46">
        <v>2005</v>
      </c>
      <c r="F111" s="46">
        <v>1</v>
      </c>
      <c r="G111" s="3">
        <v>6</v>
      </c>
      <c r="H111" s="4">
        <v>1750</v>
      </c>
      <c r="I111" s="4">
        <f t="shared" si="1"/>
        <v>2117.5</v>
      </c>
      <c r="J111" s="18" t="s">
        <v>10</v>
      </c>
      <c r="K111" s="20" t="s">
        <v>29</v>
      </c>
      <c r="L111" s="18"/>
      <c r="M111" s="2"/>
    </row>
    <row r="112" spans="1:13" ht="30" customHeight="1" x14ac:dyDescent="0.3">
      <c r="A112" s="27" t="s">
        <v>1507</v>
      </c>
      <c r="B112" s="47" t="s">
        <v>20</v>
      </c>
      <c r="C112" s="47"/>
      <c r="D112" s="47" t="s">
        <v>47</v>
      </c>
      <c r="E112" s="46">
        <v>1973</v>
      </c>
      <c r="F112" s="46">
        <v>1</v>
      </c>
      <c r="G112" s="3"/>
      <c r="H112" s="4">
        <v>20</v>
      </c>
      <c r="I112" s="4">
        <f t="shared" si="1"/>
        <v>24.2</v>
      </c>
      <c r="J112" s="18"/>
      <c r="K112" s="20"/>
      <c r="L112" s="18"/>
      <c r="M112" s="2"/>
    </row>
    <row r="113" spans="1:13" ht="30" customHeight="1" x14ac:dyDescent="0.3">
      <c r="A113" s="27" t="s">
        <v>1508</v>
      </c>
      <c r="B113" s="47" t="s">
        <v>30</v>
      </c>
      <c r="C113" s="47"/>
      <c r="D113" s="47" t="s">
        <v>47</v>
      </c>
      <c r="E113" s="46">
        <v>1995</v>
      </c>
      <c r="F113" s="46">
        <v>1</v>
      </c>
      <c r="G113" s="3"/>
      <c r="H113" s="4">
        <v>15</v>
      </c>
      <c r="I113" s="4">
        <f t="shared" si="1"/>
        <v>18.149999999999999</v>
      </c>
      <c r="J113" s="18"/>
      <c r="K113" s="20"/>
      <c r="L113" s="18"/>
      <c r="M113" s="2"/>
    </row>
    <row r="114" spans="1:13" ht="30" customHeight="1" x14ac:dyDescent="0.3">
      <c r="A114" s="27" t="s">
        <v>1609</v>
      </c>
      <c r="B114" s="47" t="s">
        <v>13</v>
      </c>
      <c r="C114" s="47" t="s">
        <v>431</v>
      </c>
      <c r="D114" s="47" t="s">
        <v>47</v>
      </c>
      <c r="E114" s="46">
        <v>2009</v>
      </c>
      <c r="F114" s="46">
        <v>36</v>
      </c>
      <c r="G114" s="3"/>
      <c r="H114" s="4">
        <v>28</v>
      </c>
      <c r="I114" s="4">
        <f t="shared" si="1"/>
        <v>33.879999999999995</v>
      </c>
      <c r="J114" s="18" t="s">
        <v>10</v>
      </c>
      <c r="K114" s="20" t="s">
        <v>29</v>
      </c>
      <c r="L114" s="18"/>
      <c r="M114" s="2"/>
    </row>
    <row r="115" spans="1:13" ht="30" customHeight="1" x14ac:dyDescent="0.3">
      <c r="A115" s="27" t="s">
        <v>1609</v>
      </c>
      <c r="B115" s="47" t="s">
        <v>13</v>
      </c>
      <c r="C115" s="47" t="s">
        <v>431</v>
      </c>
      <c r="D115" s="47" t="s">
        <v>47</v>
      </c>
      <c r="E115" s="46">
        <v>2011</v>
      </c>
      <c r="F115" s="46">
        <v>24</v>
      </c>
      <c r="G115" s="3"/>
      <c r="H115" s="4">
        <v>26</v>
      </c>
      <c r="I115" s="4">
        <f t="shared" si="1"/>
        <v>31.46</v>
      </c>
      <c r="J115" s="18" t="s">
        <v>10</v>
      </c>
      <c r="K115" s="20" t="s">
        <v>29</v>
      </c>
      <c r="L115" s="18"/>
      <c r="M115" s="2"/>
    </row>
    <row r="116" spans="1:13" ht="30" customHeight="1" x14ac:dyDescent="0.3">
      <c r="A116" s="27" t="s">
        <v>403</v>
      </c>
      <c r="B116" s="47" t="s">
        <v>8</v>
      </c>
      <c r="C116" s="47" t="s">
        <v>1000</v>
      </c>
      <c r="D116" s="47" t="s">
        <v>47</v>
      </c>
      <c r="E116" s="46">
        <v>2001</v>
      </c>
      <c r="F116" s="46">
        <v>3</v>
      </c>
      <c r="G116" s="3">
        <v>1.5</v>
      </c>
      <c r="H116" s="4">
        <v>70</v>
      </c>
      <c r="I116" s="4">
        <f t="shared" si="1"/>
        <v>84.7</v>
      </c>
      <c r="J116" s="18"/>
      <c r="K116" s="20"/>
      <c r="L116" s="18"/>
      <c r="M116" s="2"/>
    </row>
    <row r="117" spans="1:13" ht="30" customHeight="1" x14ac:dyDescent="0.3">
      <c r="A117" s="19" t="s">
        <v>535</v>
      </c>
      <c r="B117" s="3" t="s">
        <v>755</v>
      </c>
      <c r="C117" s="3"/>
      <c r="D117" s="3" t="s">
        <v>47</v>
      </c>
      <c r="E117" s="3">
        <v>1998</v>
      </c>
      <c r="F117" s="3">
        <v>1</v>
      </c>
      <c r="G117" s="3"/>
      <c r="H117" s="4">
        <v>35</v>
      </c>
      <c r="I117" s="4">
        <f t="shared" si="1"/>
        <v>42.35</v>
      </c>
      <c r="J117" s="18"/>
      <c r="K117" s="20"/>
      <c r="L117" s="18"/>
      <c r="M117" s="2"/>
    </row>
    <row r="118" spans="1:13" ht="30" customHeight="1" x14ac:dyDescent="0.3">
      <c r="A118" s="27" t="s">
        <v>1567</v>
      </c>
      <c r="B118" s="47" t="s">
        <v>11</v>
      </c>
      <c r="C118" s="47"/>
      <c r="D118" s="47" t="s">
        <v>47</v>
      </c>
      <c r="E118" s="46">
        <v>1983</v>
      </c>
      <c r="F118" s="46">
        <v>1</v>
      </c>
      <c r="G118" s="3"/>
      <c r="H118" s="4">
        <v>45</v>
      </c>
      <c r="I118" s="4">
        <f t="shared" si="1"/>
        <v>54.449999999999996</v>
      </c>
      <c r="J118" s="18" t="s">
        <v>10</v>
      </c>
      <c r="K118" s="20"/>
      <c r="L118" s="18"/>
      <c r="M118" s="2"/>
    </row>
    <row r="119" spans="1:13" ht="30" customHeight="1" x14ac:dyDescent="0.3">
      <c r="A119" s="19" t="s">
        <v>791</v>
      </c>
      <c r="B119" s="3" t="s">
        <v>755</v>
      </c>
      <c r="C119" s="3"/>
      <c r="D119" s="3" t="s">
        <v>47</v>
      </c>
      <c r="E119" s="3">
        <v>1996</v>
      </c>
      <c r="F119" s="3">
        <v>1</v>
      </c>
      <c r="G119" s="3"/>
      <c r="H119" s="4">
        <v>15</v>
      </c>
      <c r="I119" s="4">
        <f t="shared" si="1"/>
        <v>18.149999999999999</v>
      </c>
      <c r="J119" s="18"/>
      <c r="K119" s="20"/>
      <c r="L119" s="18"/>
      <c r="M119" s="2"/>
    </row>
    <row r="120" spans="1:13" ht="30" customHeight="1" x14ac:dyDescent="0.3">
      <c r="A120" s="27" t="s">
        <v>1509</v>
      </c>
      <c r="B120" s="47" t="s">
        <v>9</v>
      </c>
      <c r="C120" s="47"/>
      <c r="D120" s="47" t="s">
        <v>47</v>
      </c>
      <c r="E120" s="46">
        <v>1985</v>
      </c>
      <c r="F120" s="46">
        <v>5</v>
      </c>
      <c r="G120" s="3"/>
      <c r="H120" s="4">
        <v>35</v>
      </c>
      <c r="I120" s="4">
        <f t="shared" si="1"/>
        <v>42.35</v>
      </c>
      <c r="J120" s="18" t="s">
        <v>10</v>
      </c>
      <c r="K120" s="20"/>
      <c r="L120" s="18"/>
      <c r="M120" s="2"/>
    </row>
    <row r="121" spans="1:13" ht="30" customHeight="1" x14ac:dyDescent="0.3">
      <c r="A121" s="27" t="s">
        <v>1510</v>
      </c>
      <c r="B121" s="47" t="s">
        <v>955</v>
      </c>
      <c r="C121" s="47"/>
      <c r="D121" s="47" t="s">
        <v>47</v>
      </c>
      <c r="E121" s="46">
        <v>1978</v>
      </c>
      <c r="F121" s="46">
        <v>1</v>
      </c>
      <c r="G121" s="3"/>
      <c r="H121" s="4">
        <v>28</v>
      </c>
      <c r="I121" s="4">
        <f t="shared" si="1"/>
        <v>33.879999999999995</v>
      </c>
      <c r="J121" s="18" t="s">
        <v>10</v>
      </c>
      <c r="K121" s="20"/>
      <c r="L121" s="18"/>
      <c r="M121" s="2"/>
    </row>
    <row r="122" spans="1:13" ht="30" customHeight="1" x14ac:dyDescent="0.3">
      <c r="A122" s="27" t="s">
        <v>1110</v>
      </c>
      <c r="B122" s="47" t="s">
        <v>955</v>
      </c>
      <c r="C122" s="47"/>
      <c r="D122" s="47" t="s">
        <v>47</v>
      </c>
      <c r="E122" s="46">
        <v>1962</v>
      </c>
      <c r="F122" s="46">
        <v>1</v>
      </c>
      <c r="G122" s="3"/>
      <c r="H122" s="4">
        <v>65</v>
      </c>
      <c r="I122" s="4">
        <f t="shared" si="1"/>
        <v>78.649999999999991</v>
      </c>
      <c r="J122" s="18"/>
      <c r="K122" s="20"/>
      <c r="L122" s="18"/>
      <c r="M122" s="2"/>
    </row>
    <row r="123" spans="1:13" ht="30" customHeight="1" x14ac:dyDescent="0.3">
      <c r="A123" s="27" t="s">
        <v>1130</v>
      </c>
      <c r="B123" s="47" t="s">
        <v>12</v>
      </c>
      <c r="C123" s="47"/>
      <c r="D123" s="47" t="s">
        <v>47</v>
      </c>
      <c r="E123" s="46">
        <v>1985</v>
      </c>
      <c r="F123" s="46">
        <v>12</v>
      </c>
      <c r="G123" s="3"/>
      <c r="H123" s="4">
        <v>49</v>
      </c>
      <c r="I123" s="4">
        <f t="shared" si="1"/>
        <v>59.29</v>
      </c>
      <c r="J123" s="18" t="s">
        <v>10</v>
      </c>
      <c r="K123" s="20"/>
      <c r="L123" s="18"/>
      <c r="M123" s="2"/>
    </row>
    <row r="124" spans="1:13" ht="30" customHeight="1" x14ac:dyDescent="0.3">
      <c r="A124" s="27" t="s">
        <v>1130</v>
      </c>
      <c r="B124" s="47" t="s">
        <v>12</v>
      </c>
      <c r="C124" s="47"/>
      <c r="D124" s="47" t="s">
        <v>47</v>
      </c>
      <c r="E124" s="46">
        <v>1996</v>
      </c>
      <c r="F124" s="46">
        <v>7</v>
      </c>
      <c r="G124" s="3"/>
      <c r="H124" s="4">
        <v>45</v>
      </c>
      <c r="I124" s="4">
        <f t="shared" si="1"/>
        <v>54.449999999999996</v>
      </c>
      <c r="J124" s="18" t="s">
        <v>10</v>
      </c>
      <c r="K124" s="20"/>
      <c r="L124" s="18"/>
      <c r="M124" s="2"/>
    </row>
    <row r="125" spans="1:13" ht="30" customHeight="1" x14ac:dyDescent="0.3">
      <c r="A125" s="27" t="s">
        <v>1131</v>
      </c>
      <c r="B125" s="47" t="s">
        <v>30</v>
      </c>
      <c r="C125" s="47"/>
      <c r="D125" s="47" t="s">
        <v>47</v>
      </c>
      <c r="E125" s="46">
        <v>1995</v>
      </c>
      <c r="F125" s="46">
        <v>1</v>
      </c>
      <c r="G125" s="3"/>
      <c r="H125" s="4">
        <v>15</v>
      </c>
      <c r="I125" s="4">
        <f t="shared" si="1"/>
        <v>18.149999999999999</v>
      </c>
      <c r="J125" s="18" t="s">
        <v>10</v>
      </c>
      <c r="K125" s="20"/>
      <c r="L125" s="18"/>
      <c r="M125" s="2"/>
    </row>
    <row r="126" spans="1:13" ht="30" customHeight="1" x14ac:dyDescent="0.3">
      <c r="A126" s="19" t="s">
        <v>605</v>
      </c>
      <c r="B126" s="3" t="s">
        <v>8</v>
      </c>
      <c r="C126" s="3" t="s">
        <v>1204</v>
      </c>
      <c r="D126" s="3" t="s">
        <v>47</v>
      </c>
      <c r="E126" s="3">
        <v>1989</v>
      </c>
      <c r="F126" s="3">
        <v>2</v>
      </c>
      <c r="G126" s="3"/>
      <c r="H126" s="4">
        <v>29</v>
      </c>
      <c r="I126" s="4">
        <f t="shared" si="1"/>
        <v>35.089999999999996</v>
      </c>
      <c r="J126" s="18"/>
      <c r="K126" s="20"/>
      <c r="L126" s="18"/>
      <c r="M126" s="2"/>
    </row>
    <row r="127" spans="1:13" ht="30" customHeight="1" x14ac:dyDescent="0.3">
      <c r="A127" s="19" t="s">
        <v>844</v>
      </c>
      <c r="B127" s="3" t="s">
        <v>12</v>
      </c>
      <c r="C127" s="3"/>
      <c r="D127" s="3" t="s">
        <v>47</v>
      </c>
      <c r="E127" s="3">
        <v>1982</v>
      </c>
      <c r="F127" s="3">
        <v>1</v>
      </c>
      <c r="G127" s="3">
        <v>0.375</v>
      </c>
      <c r="H127" s="4">
        <v>35</v>
      </c>
      <c r="I127" s="4">
        <f t="shared" si="1"/>
        <v>42.35</v>
      </c>
      <c r="J127" s="18" t="s">
        <v>10</v>
      </c>
      <c r="K127" s="20"/>
      <c r="L127" s="18"/>
      <c r="M127" s="2"/>
    </row>
    <row r="128" spans="1:13" ht="30" customHeight="1" x14ac:dyDescent="0.3">
      <c r="A128" s="27" t="s">
        <v>1067</v>
      </c>
      <c r="B128" s="47" t="s">
        <v>8</v>
      </c>
      <c r="C128" s="47" t="s">
        <v>1000</v>
      </c>
      <c r="D128" s="47" t="s">
        <v>47</v>
      </c>
      <c r="E128" s="46">
        <v>1975</v>
      </c>
      <c r="F128" s="46">
        <v>1</v>
      </c>
      <c r="G128" s="3"/>
      <c r="H128" s="4">
        <v>35</v>
      </c>
      <c r="I128" s="4">
        <f t="shared" si="1"/>
        <v>42.35</v>
      </c>
      <c r="J128" s="18"/>
      <c r="K128" s="20"/>
      <c r="L128" s="18"/>
      <c r="M128" s="2"/>
    </row>
    <row r="129" spans="1:13" ht="30" customHeight="1" x14ac:dyDescent="0.3">
      <c r="A129" s="27" t="s">
        <v>1249</v>
      </c>
      <c r="B129" s="47" t="s">
        <v>463</v>
      </c>
      <c r="C129" s="47"/>
      <c r="D129" s="47" t="s">
        <v>47</v>
      </c>
      <c r="E129" s="46">
        <v>1983</v>
      </c>
      <c r="F129" s="46">
        <v>1</v>
      </c>
      <c r="G129" s="3"/>
      <c r="H129" s="4">
        <v>17</v>
      </c>
      <c r="I129" s="4">
        <f t="shared" si="1"/>
        <v>20.57</v>
      </c>
      <c r="J129" s="18" t="s">
        <v>10</v>
      </c>
      <c r="K129" s="20"/>
      <c r="L129" s="18"/>
      <c r="M129" s="2"/>
    </row>
    <row r="130" spans="1:13" ht="30" customHeight="1" x14ac:dyDescent="0.3">
      <c r="A130" s="27" t="s">
        <v>1248</v>
      </c>
      <c r="B130" s="47" t="s">
        <v>463</v>
      </c>
      <c r="C130" s="47"/>
      <c r="D130" s="47" t="s">
        <v>47</v>
      </c>
      <c r="E130" s="46">
        <v>1983</v>
      </c>
      <c r="F130" s="46">
        <v>1</v>
      </c>
      <c r="G130" s="3"/>
      <c r="H130" s="4">
        <v>20</v>
      </c>
      <c r="I130" s="4">
        <f t="shared" si="1"/>
        <v>24.2</v>
      </c>
      <c r="J130" s="18" t="s">
        <v>10</v>
      </c>
      <c r="K130" s="20"/>
      <c r="L130" s="18"/>
      <c r="M130" s="2"/>
    </row>
    <row r="131" spans="1:13" ht="30" customHeight="1" x14ac:dyDescent="0.3">
      <c r="A131" s="19" t="s">
        <v>1413</v>
      </c>
      <c r="B131" s="3" t="s">
        <v>11</v>
      </c>
      <c r="C131" s="3"/>
      <c r="D131" s="3" t="s">
        <v>47</v>
      </c>
      <c r="E131" s="3">
        <v>2016</v>
      </c>
      <c r="F131" s="3">
        <v>1</v>
      </c>
      <c r="G131" s="3"/>
      <c r="H131" s="4">
        <v>24.59</v>
      </c>
      <c r="I131" s="4">
        <f t="shared" si="1"/>
        <v>29.753899999999998</v>
      </c>
      <c r="J131" s="18"/>
      <c r="K131" s="20"/>
      <c r="L131" s="18"/>
      <c r="M131" s="2"/>
    </row>
    <row r="132" spans="1:13" ht="30" customHeight="1" x14ac:dyDescent="0.3">
      <c r="A132" s="19" t="s">
        <v>1388</v>
      </c>
      <c r="B132" s="3" t="s">
        <v>19</v>
      </c>
      <c r="C132" s="3"/>
      <c r="D132" s="3" t="s">
        <v>47</v>
      </c>
      <c r="E132" s="3">
        <v>2009</v>
      </c>
      <c r="F132" s="3">
        <v>1</v>
      </c>
      <c r="G132" s="3"/>
      <c r="H132" s="4">
        <v>10</v>
      </c>
      <c r="I132" s="4">
        <f t="shared" si="1"/>
        <v>12.1</v>
      </c>
      <c r="J132" s="18"/>
      <c r="K132" s="20"/>
      <c r="L132" s="18"/>
      <c r="M132" s="2"/>
    </row>
    <row r="133" spans="1:13" ht="30" customHeight="1" x14ac:dyDescent="0.3">
      <c r="A133" s="27" t="s">
        <v>1068</v>
      </c>
      <c r="B133" s="47" t="s">
        <v>27</v>
      </c>
      <c r="C133" s="47" t="s">
        <v>1000</v>
      </c>
      <c r="D133" s="47" t="s">
        <v>47</v>
      </c>
      <c r="E133" s="46">
        <v>1971</v>
      </c>
      <c r="F133" s="46">
        <v>6</v>
      </c>
      <c r="G133" s="3"/>
      <c r="H133" s="4">
        <v>55</v>
      </c>
      <c r="I133" s="4">
        <f t="shared" si="1"/>
        <v>66.55</v>
      </c>
      <c r="J133" s="18"/>
      <c r="K133" s="20"/>
      <c r="L133" s="18"/>
      <c r="M133" s="2"/>
    </row>
    <row r="134" spans="1:13" ht="30" customHeight="1" x14ac:dyDescent="0.3">
      <c r="A134" s="27" t="s">
        <v>1845</v>
      </c>
      <c r="B134" s="47" t="s">
        <v>8</v>
      </c>
      <c r="C134" s="47" t="s">
        <v>1000</v>
      </c>
      <c r="D134" s="47" t="s">
        <v>47</v>
      </c>
      <c r="E134" s="46">
        <v>1989</v>
      </c>
      <c r="F134" s="46">
        <v>3</v>
      </c>
      <c r="G134" s="3"/>
      <c r="H134" s="4">
        <v>39</v>
      </c>
      <c r="I134" s="4">
        <f t="shared" si="1"/>
        <v>47.19</v>
      </c>
      <c r="J134" s="18" t="s">
        <v>10</v>
      </c>
      <c r="K134" s="20"/>
      <c r="L134" s="18"/>
      <c r="M134" s="2"/>
    </row>
    <row r="135" spans="1:13" ht="30" customHeight="1" x14ac:dyDescent="0.3">
      <c r="A135" s="19" t="s">
        <v>687</v>
      </c>
      <c r="B135" s="3" t="s">
        <v>57</v>
      </c>
      <c r="C135" s="3"/>
      <c r="D135" s="3" t="s">
        <v>47</v>
      </c>
      <c r="E135" s="3">
        <v>1988</v>
      </c>
      <c r="F135" s="3">
        <v>1</v>
      </c>
      <c r="G135" s="3"/>
      <c r="H135" s="4">
        <v>15</v>
      </c>
      <c r="I135" s="4">
        <f t="shared" si="1"/>
        <v>18.149999999999999</v>
      </c>
      <c r="J135" s="18"/>
      <c r="K135" s="20"/>
      <c r="L135" s="18"/>
      <c r="M135" s="2"/>
    </row>
    <row r="136" spans="1:13" ht="30" customHeight="1" x14ac:dyDescent="0.3">
      <c r="A136" s="27" t="s">
        <v>1571</v>
      </c>
      <c r="B136" s="47" t="s">
        <v>13</v>
      </c>
      <c r="C136" s="47"/>
      <c r="D136" s="47" t="s">
        <v>47</v>
      </c>
      <c r="E136" s="46">
        <v>1995</v>
      </c>
      <c r="F136" s="46">
        <v>2</v>
      </c>
      <c r="G136" s="3"/>
      <c r="H136" s="4">
        <v>65</v>
      </c>
      <c r="I136" s="4">
        <f t="shared" ref="I136:I199" si="2">H136*$L$7</f>
        <v>78.649999999999991</v>
      </c>
      <c r="J136" s="18" t="s">
        <v>10</v>
      </c>
      <c r="K136" s="20"/>
      <c r="L136" s="18"/>
      <c r="M136" s="2"/>
    </row>
    <row r="137" spans="1:13" ht="30" customHeight="1" x14ac:dyDescent="0.3">
      <c r="A137" s="27" t="s">
        <v>1601</v>
      </c>
      <c r="B137" s="47" t="s">
        <v>13</v>
      </c>
      <c r="C137" s="47" t="s">
        <v>431</v>
      </c>
      <c r="D137" s="47" t="s">
        <v>47</v>
      </c>
      <c r="E137" s="46">
        <v>1993</v>
      </c>
      <c r="F137" s="46">
        <v>2</v>
      </c>
      <c r="G137" s="3"/>
      <c r="H137" s="4">
        <v>35</v>
      </c>
      <c r="I137" s="4">
        <f t="shared" si="2"/>
        <v>42.35</v>
      </c>
      <c r="J137" s="18" t="s">
        <v>10</v>
      </c>
      <c r="K137" s="20"/>
      <c r="L137" s="18"/>
      <c r="M137" s="2"/>
    </row>
    <row r="138" spans="1:13" ht="30" customHeight="1" x14ac:dyDescent="0.3">
      <c r="A138" s="27" t="s">
        <v>933</v>
      </c>
      <c r="B138" s="47" t="s">
        <v>934</v>
      </c>
      <c r="C138" s="47" t="s">
        <v>1000</v>
      </c>
      <c r="D138" s="47" t="s">
        <v>47</v>
      </c>
      <c r="E138" s="46">
        <v>1955</v>
      </c>
      <c r="F138" s="46">
        <v>3</v>
      </c>
      <c r="G138" s="3"/>
      <c r="H138" s="4">
        <v>45</v>
      </c>
      <c r="I138" s="4">
        <f t="shared" si="2"/>
        <v>54.449999999999996</v>
      </c>
      <c r="J138" s="18"/>
      <c r="K138" s="20"/>
      <c r="L138" s="18"/>
      <c r="M138" s="2"/>
    </row>
    <row r="139" spans="1:13" ht="30" customHeight="1" x14ac:dyDescent="0.3">
      <c r="A139" s="27" t="s">
        <v>935</v>
      </c>
      <c r="B139" s="47" t="s">
        <v>934</v>
      </c>
      <c r="C139" s="47" t="s">
        <v>1000</v>
      </c>
      <c r="D139" s="47" t="s">
        <v>47</v>
      </c>
      <c r="E139" s="46">
        <v>1955</v>
      </c>
      <c r="F139" s="46">
        <v>3</v>
      </c>
      <c r="G139" s="3"/>
      <c r="H139" s="4">
        <v>55</v>
      </c>
      <c r="I139" s="4">
        <f t="shared" si="2"/>
        <v>66.55</v>
      </c>
      <c r="J139" s="18"/>
      <c r="K139" s="20"/>
      <c r="L139" s="18"/>
      <c r="M139" s="2"/>
    </row>
    <row r="140" spans="1:13" ht="30" customHeight="1" x14ac:dyDescent="0.3">
      <c r="A140" s="27" t="s">
        <v>1328</v>
      </c>
      <c r="B140" s="47" t="s">
        <v>11</v>
      </c>
      <c r="C140" s="47"/>
      <c r="D140" s="47" t="s">
        <v>47</v>
      </c>
      <c r="E140" s="46">
        <v>1970</v>
      </c>
      <c r="F140" s="46">
        <v>4</v>
      </c>
      <c r="G140" s="3"/>
      <c r="H140" s="4">
        <v>39</v>
      </c>
      <c r="I140" s="4">
        <f t="shared" si="2"/>
        <v>47.19</v>
      </c>
      <c r="J140" s="18"/>
      <c r="K140" s="20"/>
      <c r="L140" s="18"/>
      <c r="M140" s="2"/>
    </row>
    <row r="141" spans="1:13" ht="30" customHeight="1" x14ac:dyDescent="0.3">
      <c r="A141" s="27" t="s">
        <v>1023</v>
      </c>
      <c r="B141" s="47" t="s">
        <v>11</v>
      </c>
      <c r="C141" s="47"/>
      <c r="D141" s="47" t="s">
        <v>47</v>
      </c>
      <c r="E141" s="46">
        <v>1970</v>
      </c>
      <c r="F141" s="46">
        <v>1</v>
      </c>
      <c r="G141" s="3"/>
      <c r="H141" s="4">
        <v>50</v>
      </c>
      <c r="I141" s="4">
        <f t="shared" si="2"/>
        <v>60.5</v>
      </c>
      <c r="J141" s="18"/>
      <c r="K141" s="20"/>
      <c r="L141" s="18"/>
      <c r="M141" s="2"/>
    </row>
    <row r="142" spans="1:13" ht="30" customHeight="1" x14ac:dyDescent="0.3">
      <c r="A142" s="27" t="s">
        <v>1030</v>
      </c>
      <c r="B142" s="47" t="s">
        <v>11</v>
      </c>
      <c r="C142" s="47"/>
      <c r="D142" s="47" t="s">
        <v>47</v>
      </c>
      <c r="E142" s="46">
        <v>1970</v>
      </c>
      <c r="F142" s="46">
        <v>6</v>
      </c>
      <c r="G142" s="3"/>
      <c r="H142" s="4">
        <v>45</v>
      </c>
      <c r="I142" s="4">
        <f t="shared" si="2"/>
        <v>54.449999999999996</v>
      </c>
      <c r="J142" s="18"/>
      <c r="K142" s="20"/>
      <c r="L142" s="18"/>
      <c r="M142" s="2"/>
    </row>
    <row r="143" spans="1:13" ht="30" customHeight="1" x14ac:dyDescent="0.3">
      <c r="A143" s="19" t="s">
        <v>31</v>
      </c>
      <c r="B143" s="3" t="s">
        <v>11</v>
      </c>
      <c r="C143" s="3"/>
      <c r="D143" s="3" t="s">
        <v>47</v>
      </c>
      <c r="E143" s="3">
        <v>1970</v>
      </c>
      <c r="F143" s="3">
        <v>2</v>
      </c>
      <c r="G143" s="3">
        <v>0.375</v>
      </c>
      <c r="H143" s="4">
        <v>15</v>
      </c>
      <c r="I143" s="4">
        <f t="shared" si="2"/>
        <v>18.149999999999999</v>
      </c>
      <c r="J143" s="18"/>
      <c r="K143" s="20"/>
      <c r="L143" s="18"/>
      <c r="M143" s="2"/>
    </row>
    <row r="144" spans="1:13" ht="30" customHeight="1" x14ac:dyDescent="0.3">
      <c r="A144" s="19" t="s">
        <v>688</v>
      </c>
      <c r="B144" s="3" t="s">
        <v>30</v>
      </c>
      <c r="C144" s="3"/>
      <c r="D144" s="3" t="s">
        <v>47</v>
      </c>
      <c r="E144" s="3">
        <v>2004</v>
      </c>
      <c r="F144" s="3">
        <v>1</v>
      </c>
      <c r="G144" s="3"/>
      <c r="H144" s="4">
        <v>12</v>
      </c>
      <c r="I144" s="4">
        <f t="shared" si="2"/>
        <v>14.52</v>
      </c>
      <c r="J144" s="18"/>
      <c r="K144" s="20"/>
      <c r="L144" s="18"/>
      <c r="M144" s="2"/>
    </row>
    <row r="145" spans="1:13" ht="30" customHeight="1" x14ac:dyDescent="0.3">
      <c r="A145" s="27" t="s">
        <v>1097</v>
      </c>
      <c r="B145" s="47" t="s">
        <v>563</v>
      </c>
      <c r="C145" s="47"/>
      <c r="D145" s="47" t="s">
        <v>47</v>
      </c>
      <c r="E145" s="46">
        <v>1970</v>
      </c>
      <c r="F145" s="46">
        <v>1</v>
      </c>
      <c r="G145" s="3"/>
      <c r="H145" s="4">
        <v>38</v>
      </c>
      <c r="I145" s="4">
        <f t="shared" si="2"/>
        <v>45.98</v>
      </c>
      <c r="J145" s="18"/>
      <c r="K145" s="20"/>
      <c r="L145" s="18"/>
      <c r="M145" s="2"/>
    </row>
    <row r="146" spans="1:13" ht="30" customHeight="1" x14ac:dyDescent="0.3">
      <c r="A146" s="27" t="s">
        <v>1096</v>
      </c>
      <c r="B146" s="47" t="s">
        <v>563</v>
      </c>
      <c r="C146" s="47"/>
      <c r="D146" s="47" t="s">
        <v>47</v>
      </c>
      <c r="E146" s="46">
        <v>1970</v>
      </c>
      <c r="F146" s="46">
        <v>1</v>
      </c>
      <c r="G146" s="3"/>
      <c r="H146" s="4">
        <v>30</v>
      </c>
      <c r="I146" s="4">
        <f t="shared" si="2"/>
        <v>36.299999999999997</v>
      </c>
      <c r="J146" s="18"/>
      <c r="K146" s="20"/>
      <c r="L146" s="18"/>
      <c r="M146" s="2"/>
    </row>
    <row r="147" spans="1:13" ht="30" customHeight="1" x14ac:dyDescent="0.3">
      <c r="A147" s="27" t="s">
        <v>1099</v>
      </c>
      <c r="B147" s="47" t="s">
        <v>563</v>
      </c>
      <c r="C147" s="47"/>
      <c r="D147" s="47" t="s">
        <v>47</v>
      </c>
      <c r="E147" s="46" t="s">
        <v>1083</v>
      </c>
      <c r="F147" s="46">
        <v>1</v>
      </c>
      <c r="G147" s="3"/>
      <c r="H147" s="4">
        <v>35</v>
      </c>
      <c r="I147" s="4">
        <f t="shared" si="2"/>
        <v>42.35</v>
      </c>
      <c r="J147" s="18"/>
      <c r="K147" s="20"/>
      <c r="L147" s="18"/>
      <c r="M147" s="2"/>
    </row>
    <row r="148" spans="1:13" ht="30" customHeight="1" x14ac:dyDescent="0.3">
      <c r="A148" s="27" t="s">
        <v>1098</v>
      </c>
      <c r="B148" s="47" t="s">
        <v>563</v>
      </c>
      <c r="C148" s="47"/>
      <c r="D148" s="47" t="s">
        <v>47</v>
      </c>
      <c r="E148" s="46">
        <v>1970</v>
      </c>
      <c r="F148" s="46">
        <v>1</v>
      </c>
      <c r="G148" s="3"/>
      <c r="H148" s="4">
        <v>45</v>
      </c>
      <c r="I148" s="4">
        <f t="shared" si="2"/>
        <v>54.449999999999996</v>
      </c>
      <c r="J148" s="18"/>
      <c r="K148" s="20"/>
      <c r="L148" s="18"/>
      <c r="M148" s="2"/>
    </row>
    <row r="149" spans="1:13" ht="30" customHeight="1" x14ac:dyDescent="0.3">
      <c r="A149" s="19" t="s">
        <v>1777</v>
      </c>
      <c r="B149" s="3" t="s">
        <v>15</v>
      </c>
      <c r="C149" s="3"/>
      <c r="D149" s="3" t="s">
        <v>47</v>
      </c>
      <c r="E149" s="3">
        <v>1988</v>
      </c>
      <c r="F149" s="3">
        <v>1</v>
      </c>
      <c r="G149" s="3"/>
      <c r="H149" s="4">
        <v>35</v>
      </c>
      <c r="I149" s="4">
        <f t="shared" si="2"/>
        <v>42.35</v>
      </c>
      <c r="J149" s="18"/>
      <c r="K149" s="20"/>
      <c r="L149" s="18"/>
      <c r="M149" s="2"/>
    </row>
    <row r="150" spans="1:13" ht="30" customHeight="1" x14ac:dyDescent="0.3">
      <c r="A150" s="19" t="s">
        <v>845</v>
      </c>
      <c r="B150" s="3" t="s">
        <v>15</v>
      </c>
      <c r="C150" s="3"/>
      <c r="D150" s="3" t="s">
        <v>47</v>
      </c>
      <c r="E150" s="3">
        <v>1989</v>
      </c>
      <c r="F150" s="3">
        <v>3</v>
      </c>
      <c r="G150" s="3">
        <v>0.375</v>
      </c>
      <c r="H150" s="4">
        <v>25</v>
      </c>
      <c r="I150" s="4">
        <f t="shared" si="2"/>
        <v>30.25</v>
      </c>
      <c r="J150" s="18"/>
      <c r="K150" s="20"/>
      <c r="L150" s="18"/>
      <c r="M150" s="2"/>
    </row>
    <row r="151" spans="1:13" ht="30" customHeight="1" x14ac:dyDescent="0.3">
      <c r="A151" s="27" t="s">
        <v>1032</v>
      </c>
      <c r="B151" s="47" t="s">
        <v>755</v>
      </c>
      <c r="C151" s="47"/>
      <c r="D151" s="47" t="s">
        <v>47</v>
      </c>
      <c r="E151" s="46">
        <v>1976</v>
      </c>
      <c r="F151" s="46">
        <v>11</v>
      </c>
      <c r="G151" s="3"/>
      <c r="H151" s="4">
        <v>29</v>
      </c>
      <c r="I151" s="4">
        <f t="shared" si="2"/>
        <v>35.089999999999996</v>
      </c>
      <c r="J151" s="18"/>
      <c r="K151" s="20"/>
      <c r="L151" s="18"/>
      <c r="M151" s="2"/>
    </row>
    <row r="152" spans="1:13" ht="30" customHeight="1" x14ac:dyDescent="0.3">
      <c r="A152" s="19" t="s">
        <v>723</v>
      </c>
      <c r="B152" s="3" t="s">
        <v>12</v>
      </c>
      <c r="C152" s="3"/>
      <c r="D152" s="3" t="s">
        <v>47</v>
      </c>
      <c r="E152" s="3">
        <v>1983</v>
      </c>
      <c r="F152" s="3">
        <v>2</v>
      </c>
      <c r="G152" s="3"/>
      <c r="H152" s="4">
        <v>55</v>
      </c>
      <c r="I152" s="4">
        <f t="shared" si="2"/>
        <v>66.55</v>
      </c>
      <c r="J152" s="18"/>
      <c r="K152" s="20"/>
      <c r="L152" s="18"/>
      <c r="M152" s="2"/>
    </row>
    <row r="153" spans="1:13" ht="30" customHeight="1" x14ac:dyDescent="0.3">
      <c r="A153" s="19" t="s">
        <v>530</v>
      </c>
      <c r="B153" s="3" t="s">
        <v>15</v>
      </c>
      <c r="C153" s="3"/>
      <c r="D153" s="3" t="s">
        <v>47</v>
      </c>
      <c r="E153" s="3">
        <v>2000</v>
      </c>
      <c r="F153" s="3">
        <v>1</v>
      </c>
      <c r="G153" s="3"/>
      <c r="H153" s="4">
        <v>185</v>
      </c>
      <c r="I153" s="4">
        <f t="shared" si="2"/>
        <v>223.85</v>
      </c>
      <c r="J153" s="18"/>
      <c r="K153" s="20"/>
      <c r="L153" s="18"/>
      <c r="M153" s="2"/>
    </row>
    <row r="154" spans="1:13" ht="30" customHeight="1" x14ac:dyDescent="0.3">
      <c r="A154" s="27" t="s">
        <v>1525</v>
      </c>
      <c r="B154" s="47" t="s">
        <v>9</v>
      </c>
      <c r="C154" s="47"/>
      <c r="D154" s="47" t="s">
        <v>47</v>
      </c>
      <c r="E154" s="46">
        <v>1978</v>
      </c>
      <c r="F154" s="46">
        <v>6</v>
      </c>
      <c r="G154" s="3"/>
      <c r="H154" s="4">
        <v>55</v>
      </c>
      <c r="I154" s="4">
        <f t="shared" si="2"/>
        <v>66.55</v>
      </c>
      <c r="J154" s="18" t="s">
        <v>10</v>
      </c>
      <c r="K154" s="20"/>
      <c r="L154" s="18"/>
      <c r="M154" s="2"/>
    </row>
    <row r="155" spans="1:13" ht="30" customHeight="1" x14ac:dyDescent="0.3">
      <c r="A155" s="27" t="s">
        <v>1524</v>
      </c>
      <c r="B155" s="47" t="s">
        <v>9</v>
      </c>
      <c r="C155" s="47"/>
      <c r="D155" s="47" t="s">
        <v>47</v>
      </c>
      <c r="E155" s="46">
        <v>1978</v>
      </c>
      <c r="F155" s="46">
        <v>7</v>
      </c>
      <c r="G155" s="3"/>
      <c r="H155" s="4">
        <v>65</v>
      </c>
      <c r="I155" s="4">
        <f t="shared" si="2"/>
        <v>78.649999999999991</v>
      </c>
      <c r="J155" s="18" t="s">
        <v>10</v>
      </c>
      <c r="K155" s="20"/>
      <c r="L155" s="18"/>
      <c r="M155" s="2"/>
    </row>
    <row r="156" spans="1:13" ht="30" customHeight="1" x14ac:dyDescent="0.3">
      <c r="A156" s="27" t="s">
        <v>1794</v>
      </c>
      <c r="B156" s="47" t="s">
        <v>9</v>
      </c>
      <c r="C156" s="47"/>
      <c r="D156" s="47" t="s">
        <v>47</v>
      </c>
      <c r="E156" s="46">
        <v>1980</v>
      </c>
      <c r="F156" s="46">
        <v>2</v>
      </c>
      <c r="G156" s="3"/>
      <c r="H156" s="4">
        <v>55</v>
      </c>
      <c r="I156" s="4">
        <f t="shared" si="2"/>
        <v>66.55</v>
      </c>
      <c r="J156" s="18"/>
      <c r="K156" s="20"/>
      <c r="L156" s="18"/>
      <c r="M156" s="2"/>
    </row>
    <row r="157" spans="1:13" ht="30" customHeight="1" x14ac:dyDescent="0.3">
      <c r="A157" s="27" t="s">
        <v>1793</v>
      </c>
      <c r="B157" s="47" t="s">
        <v>9</v>
      </c>
      <c r="C157" s="47"/>
      <c r="D157" s="47" t="s">
        <v>47</v>
      </c>
      <c r="E157" s="46">
        <v>1980</v>
      </c>
      <c r="F157" s="46">
        <v>9</v>
      </c>
      <c r="G157" s="3"/>
      <c r="H157" s="4">
        <v>59</v>
      </c>
      <c r="I157" s="4">
        <f t="shared" si="2"/>
        <v>71.39</v>
      </c>
      <c r="J157" s="18"/>
      <c r="K157" s="20"/>
      <c r="L157" s="18"/>
      <c r="M157" s="2"/>
    </row>
    <row r="158" spans="1:13" ht="30" customHeight="1" x14ac:dyDescent="0.3">
      <c r="A158" s="27" t="s">
        <v>1541</v>
      </c>
      <c r="B158" s="47" t="s">
        <v>9</v>
      </c>
      <c r="C158" s="47"/>
      <c r="D158" s="47" t="s">
        <v>47</v>
      </c>
      <c r="E158" s="46">
        <v>1978</v>
      </c>
      <c r="F158" s="46">
        <v>1</v>
      </c>
      <c r="G158" s="3"/>
      <c r="H158" s="4">
        <v>48</v>
      </c>
      <c r="I158" s="4">
        <f t="shared" si="2"/>
        <v>58.08</v>
      </c>
      <c r="J158" s="18" t="s">
        <v>10</v>
      </c>
      <c r="K158" s="20"/>
      <c r="L158" s="18"/>
      <c r="M158" s="2"/>
    </row>
    <row r="159" spans="1:13" ht="30" customHeight="1" x14ac:dyDescent="0.3">
      <c r="A159" s="27" t="s">
        <v>1540</v>
      </c>
      <c r="B159" s="47" t="s">
        <v>9</v>
      </c>
      <c r="C159" s="47"/>
      <c r="D159" s="47" t="s">
        <v>47</v>
      </c>
      <c r="E159" s="46">
        <v>1978</v>
      </c>
      <c r="F159" s="46">
        <v>1</v>
      </c>
      <c r="G159" s="3"/>
      <c r="H159" s="4">
        <v>55</v>
      </c>
      <c r="I159" s="4">
        <f t="shared" si="2"/>
        <v>66.55</v>
      </c>
      <c r="J159" s="18" t="s">
        <v>10</v>
      </c>
      <c r="K159" s="20"/>
      <c r="L159" s="18"/>
      <c r="M159" s="2"/>
    </row>
    <row r="160" spans="1:13" ht="30" customHeight="1" x14ac:dyDescent="0.3">
      <c r="A160" s="19" t="s">
        <v>562</v>
      </c>
      <c r="B160" s="3" t="s">
        <v>563</v>
      </c>
      <c r="C160" s="3"/>
      <c r="D160" s="3" t="s">
        <v>47</v>
      </c>
      <c r="E160" s="3">
        <v>1996</v>
      </c>
      <c r="F160" s="3">
        <v>1</v>
      </c>
      <c r="G160" s="3">
        <v>1.5</v>
      </c>
      <c r="H160" s="4">
        <v>30</v>
      </c>
      <c r="I160" s="4">
        <f t="shared" si="2"/>
        <v>36.299999999999997</v>
      </c>
      <c r="J160" s="18"/>
      <c r="K160" s="20"/>
      <c r="L160" s="18"/>
      <c r="M160" s="2"/>
    </row>
    <row r="161" spans="1:13" ht="30" customHeight="1" x14ac:dyDescent="0.3">
      <c r="A161" s="27" t="s">
        <v>1473</v>
      </c>
      <c r="B161" s="47" t="s">
        <v>12</v>
      </c>
      <c r="C161" s="47"/>
      <c r="D161" s="47" t="s">
        <v>47</v>
      </c>
      <c r="E161" s="46">
        <v>2011</v>
      </c>
      <c r="F161" s="46">
        <v>12</v>
      </c>
      <c r="G161" s="3"/>
      <c r="H161" s="4">
        <v>45</v>
      </c>
      <c r="I161" s="4">
        <f t="shared" si="2"/>
        <v>54.449999999999996</v>
      </c>
      <c r="J161" s="18" t="s">
        <v>10</v>
      </c>
      <c r="K161" s="20" t="s">
        <v>29</v>
      </c>
      <c r="L161" s="18"/>
      <c r="M161" s="2"/>
    </row>
    <row r="162" spans="1:13" ht="30" customHeight="1" x14ac:dyDescent="0.3">
      <c r="A162" s="27" t="s">
        <v>480</v>
      </c>
      <c r="B162" s="47" t="s">
        <v>33</v>
      </c>
      <c r="C162" s="47"/>
      <c r="D162" s="47" t="s">
        <v>47</v>
      </c>
      <c r="E162" s="46">
        <v>1995</v>
      </c>
      <c r="F162" s="46">
        <v>2</v>
      </c>
      <c r="G162" s="3"/>
      <c r="H162" s="4">
        <v>22</v>
      </c>
      <c r="I162" s="4">
        <f t="shared" si="2"/>
        <v>26.619999999999997</v>
      </c>
      <c r="J162" s="18"/>
      <c r="K162" s="20"/>
      <c r="L162" s="18"/>
      <c r="M162" s="2"/>
    </row>
    <row r="163" spans="1:13" ht="30" customHeight="1" x14ac:dyDescent="0.3">
      <c r="A163" s="27" t="s">
        <v>1250</v>
      </c>
      <c r="B163" s="47" t="s">
        <v>33</v>
      </c>
      <c r="C163" s="47"/>
      <c r="D163" s="47" t="s">
        <v>47</v>
      </c>
      <c r="E163" s="46">
        <v>1980</v>
      </c>
      <c r="F163" s="46">
        <v>11</v>
      </c>
      <c r="G163" s="3"/>
      <c r="H163" s="4">
        <v>23</v>
      </c>
      <c r="I163" s="4">
        <f t="shared" si="2"/>
        <v>27.83</v>
      </c>
      <c r="J163" s="18"/>
      <c r="K163" s="20"/>
      <c r="L163" s="18"/>
      <c r="M163" s="2"/>
    </row>
    <row r="164" spans="1:13" ht="30" customHeight="1" x14ac:dyDescent="0.3">
      <c r="A164" s="27" t="s">
        <v>1176</v>
      </c>
      <c r="B164" s="47" t="s">
        <v>33</v>
      </c>
      <c r="C164" s="47"/>
      <c r="D164" s="47" t="s">
        <v>47</v>
      </c>
      <c r="E164" s="46">
        <v>2008</v>
      </c>
      <c r="F164" s="46">
        <v>2</v>
      </c>
      <c r="G164" s="3"/>
      <c r="H164" s="4">
        <v>15</v>
      </c>
      <c r="I164" s="4">
        <f t="shared" si="2"/>
        <v>18.149999999999999</v>
      </c>
      <c r="J164" s="18"/>
      <c r="K164" s="20"/>
      <c r="L164" s="18"/>
      <c r="M164" s="2"/>
    </row>
    <row r="165" spans="1:13" ht="30" customHeight="1" x14ac:dyDescent="0.3">
      <c r="A165" s="27" t="s">
        <v>1338</v>
      </c>
      <c r="B165" s="47" t="s">
        <v>11</v>
      </c>
      <c r="C165" s="47"/>
      <c r="D165" s="47" t="s">
        <v>47</v>
      </c>
      <c r="E165" s="46">
        <v>1986</v>
      </c>
      <c r="F165" s="46">
        <v>1</v>
      </c>
      <c r="G165" s="3"/>
      <c r="H165" s="4">
        <v>75</v>
      </c>
      <c r="I165" s="4">
        <f t="shared" si="2"/>
        <v>90.75</v>
      </c>
      <c r="J165" s="18"/>
      <c r="K165" s="20"/>
      <c r="L165" s="18"/>
      <c r="M165" s="2"/>
    </row>
    <row r="166" spans="1:13" ht="30" customHeight="1" x14ac:dyDescent="0.3">
      <c r="A166" s="27" t="s">
        <v>1115</v>
      </c>
      <c r="B166" s="47" t="s">
        <v>11</v>
      </c>
      <c r="C166" s="47"/>
      <c r="D166" s="47" t="s">
        <v>47</v>
      </c>
      <c r="E166" s="46">
        <v>1988</v>
      </c>
      <c r="F166" s="46">
        <v>4</v>
      </c>
      <c r="G166" s="3"/>
      <c r="H166" s="4">
        <v>85</v>
      </c>
      <c r="I166" s="4">
        <f t="shared" si="2"/>
        <v>102.85</v>
      </c>
      <c r="J166" s="18"/>
      <c r="K166" s="20"/>
      <c r="L166" s="18"/>
      <c r="M166" s="2"/>
    </row>
    <row r="167" spans="1:13" ht="30" customHeight="1" x14ac:dyDescent="0.3">
      <c r="A167" s="19" t="s">
        <v>861</v>
      </c>
      <c r="B167" s="3" t="s">
        <v>956</v>
      </c>
      <c r="C167" s="3"/>
      <c r="D167" s="3" t="s">
        <v>47</v>
      </c>
      <c r="E167" s="3">
        <v>2005</v>
      </c>
      <c r="F167" s="3">
        <v>1</v>
      </c>
      <c r="G167" s="3"/>
      <c r="H167" s="4">
        <v>225</v>
      </c>
      <c r="I167" s="4">
        <f t="shared" si="2"/>
        <v>272.25</v>
      </c>
      <c r="J167" s="18"/>
      <c r="K167" s="20"/>
      <c r="L167" s="18"/>
      <c r="M167" s="2"/>
    </row>
    <row r="168" spans="1:13" ht="30" customHeight="1" x14ac:dyDescent="0.3">
      <c r="A168" s="19" t="s">
        <v>859</v>
      </c>
      <c r="B168" s="3" t="s">
        <v>956</v>
      </c>
      <c r="C168" s="3"/>
      <c r="D168" s="3" t="s">
        <v>47</v>
      </c>
      <c r="E168" s="3">
        <v>2005</v>
      </c>
      <c r="F168" s="3">
        <f>3-1</f>
        <v>2</v>
      </c>
      <c r="G168" s="3"/>
      <c r="H168" s="4">
        <v>245</v>
      </c>
      <c r="I168" s="4">
        <f t="shared" si="2"/>
        <v>296.45</v>
      </c>
      <c r="J168" s="18"/>
      <c r="K168" s="20"/>
      <c r="L168" s="18"/>
      <c r="M168" s="2"/>
    </row>
    <row r="169" spans="1:13" ht="30" customHeight="1" x14ac:dyDescent="0.3">
      <c r="A169" s="19" t="s">
        <v>868</v>
      </c>
      <c r="B169" s="3" t="s">
        <v>8</v>
      </c>
      <c r="C169" s="3" t="s">
        <v>1000</v>
      </c>
      <c r="D169" s="3" t="s">
        <v>47</v>
      </c>
      <c r="E169" s="3">
        <v>2009</v>
      </c>
      <c r="F169" s="3">
        <v>2</v>
      </c>
      <c r="G169" s="3"/>
      <c r="H169" s="4">
        <v>19</v>
      </c>
      <c r="I169" s="4">
        <f t="shared" si="2"/>
        <v>22.99</v>
      </c>
      <c r="J169" s="18"/>
      <c r="K169" s="20"/>
      <c r="L169" s="18"/>
      <c r="M169" s="2"/>
    </row>
    <row r="170" spans="1:13" ht="30" customHeight="1" x14ac:dyDescent="0.3">
      <c r="A170" s="27" t="s">
        <v>1133</v>
      </c>
      <c r="B170" s="47" t="s">
        <v>37</v>
      </c>
      <c r="C170" s="47"/>
      <c r="D170" s="47" t="s">
        <v>47</v>
      </c>
      <c r="E170" s="46">
        <v>1989</v>
      </c>
      <c r="F170" s="46">
        <v>5</v>
      </c>
      <c r="G170" s="3"/>
      <c r="H170" s="4">
        <v>10</v>
      </c>
      <c r="I170" s="4">
        <f t="shared" si="2"/>
        <v>12.1</v>
      </c>
      <c r="J170" s="18"/>
      <c r="K170" s="20"/>
      <c r="L170" s="18"/>
      <c r="M170" s="2"/>
    </row>
    <row r="171" spans="1:13" ht="30" customHeight="1" x14ac:dyDescent="0.3">
      <c r="A171" s="19" t="s">
        <v>651</v>
      </c>
      <c r="B171" s="3" t="s">
        <v>19</v>
      </c>
      <c r="C171" s="3"/>
      <c r="D171" s="3" t="s">
        <v>47</v>
      </c>
      <c r="E171" s="3">
        <v>2007</v>
      </c>
      <c r="F171" s="3">
        <v>14</v>
      </c>
      <c r="G171" s="3"/>
      <c r="H171" s="4">
        <v>20</v>
      </c>
      <c r="I171" s="4">
        <f t="shared" si="2"/>
        <v>24.2</v>
      </c>
      <c r="J171" s="18"/>
      <c r="K171" s="20" t="s">
        <v>29</v>
      </c>
      <c r="L171" s="18"/>
      <c r="M171" s="2"/>
    </row>
    <row r="172" spans="1:13" ht="30" customHeight="1" x14ac:dyDescent="0.3">
      <c r="A172" s="19" t="s">
        <v>513</v>
      </c>
      <c r="B172" s="3" t="s">
        <v>11</v>
      </c>
      <c r="C172" s="3"/>
      <c r="D172" s="3" t="s">
        <v>47</v>
      </c>
      <c r="E172" s="3">
        <v>1985</v>
      </c>
      <c r="F172" s="3">
        <v>2</v>
      </c>
      <c r="G172" s="3"/>
      <c r="H172" s="4">
        <v>20</v>
      </c>
      <c r="I172" s="4">
        <f t="shared" si="2"/>
        <v>24.2</v>
      </c>
      <c r="J172" s="18"/>
      <c r="K172" s="20"/>
      <c r="L172" s="18"/>
      <c r="M172" s="2"/>
    </row>
    <row r="173" spans="1:13" ht="30" customHeight="1" x14ac:dyDescent="0.3">
      <c r="A173" s="19" t="s">
        <v>310</v>
      </c>
      <c r="B173" s="3" t="s">
        <v>9</v>
      </c>
      <c r="C173" s="3"/>
      <c r="D173" s="3" t="s">
        <v>47</v>
      </c>
      <c r="E173" s="3">
        <v>2003</v>
      </c>
      <c r="F173" s="3">
        <v>12</v>
      </c>
      <c r="G173" s="3"/>
      <c r="H173" s="4">
        <v>25</v>
      </c>
      <c r="I173" s="4">
        <f t="shared" si="2"/>
        <v>30.25</v>
      </c>
      <c r="J173" s="18"/>
      <c r="K173" s="20" t="s">
        <v>29</v>
      </c>
      <c r="L173" s="18"/>
      <c r="M173" s="2"/>
    </row>
    <row r="174" spans="1:13" ht="30" customHeight="1" x14ac:dyDescent="0.3">
      <c r="A174" s="19" t="s">
        <v>310</v>
      </c>
      <c r="B174" s="3" t="s">
        <v>9</v>
      </c>
      <c r="C174" s="3"/>
      <c r="D174" s="3" t="s">
        <v>47</v>
      </c>
      <c r="E174" s="3">
        <v>2020</v>
      </c>
      <c r="F174" s="3">
        <v>24</v>
      </c>
      <c r="G174" s="3"/>
      <c r="H174" s="4">
        <v>29.5</v>
      </c>
      <c r="I174" s="4">
        <f t="shared" si="2"/>
        <v>35.695</v>
      </c>
      <c r="J174" s="18" t="s">
        <v>10</v>
      </c>
      <c r="K174" s="20" t="s">
        <v>35</v>
      </c>
      <c r="L174" s="18"/>
      <c r="M174" s="2"/>
    </row>
    <row r="175" spans="1:13" ht="30" customHeight="1" x14ac:dyDescent="0.3">
      <c r="A175" s="27" t="s">
        <v>1471</v>
      </c>
      <c r="B175" s="47" t="s">
        <v>955</v>
      </c>
      <c r="C175" s="47"/>
      <c r="D175" s="47" t="s">
        <v>47</v>
      </c>
      <c r="E175" s="46">
        <v>2000</v>
      </c>
      <c r="F175" s="46">
        <v>8</v>
      </c>
      <c r="G175" s="3"/>
      <c r="H175" s="4">
        <v>29</v>
      </c>
      <c r="I175" s="4">
        <f t="shared" si="2"/>
        <v>35.089999999999996</v>
      </c>
      <c r="J175" s="18" t="s">
        <v>10</v>
      </c>
      <c r="K175" s="20" t="s">
        <v>29</v>
      </c>
      <c r="L175" s="18"/>
      <c r="M175" s="2"/>
    </row>
    <row r="176" spans="1:13" ht="30" customHeight="1" x14ac:dyDescent="0.3">
      <c r="A176" s="27" t="s">
        <v>1471</v>
      </c>
      <c r="B176" s="47" t="s">
        <v>955</v>
      </c>
      <c r="C176" s="47"/>
      <c r="D176" s="47" t="s">
        <v>47</v>
      </c>
      <c r="E176" s="46">
        <v>2011</v>
      </c>
      <c r="F176" s="46">
        <v>12</v>
      </c>
      <c r="G176" s="3"/>
      <c r="H176" s="4">
        <v>25</v>
      </c>
      <c r="I176" s="4">
        <f t="shared" si="2"/>
        <v>30.25</v>
      </c>
      <c r="J176" s="18" t="s">
        <v>10</v>
      </c>
      <c r="K176" s="20" t="s">
        <v>29</v>
      </c>
      <c r="L176" s="18"/>
      <c r="M176" s="2"/>
    </row>
    <row r="177" spans="1:13" ht="30" customHeight="1" x14ac:dyDescent="0.3">
      <c r="A177" s="27" t="s">
        <v>1595</v>
      </c>
      <c r="B177" s="47" t="s">
        <v>955</v>
      </c>
      <c r="C177" s="47"/>
      <c r="D177" s="47" t="s">
        <v>47</v>
      </c>
      <c r="E177" s="46">
        <v>1979</v>
      </c>
      <c r="F177" s="46">
        <v>3</v>
      </c>
      <c r="G177" s="3"/>
      <c r="H177" s="4">
        <v>25</v>
      </c>
      <c r="I177" s="4">
        <f t="shared" si="2"/>
        <v>30.25</v>
      </c>
      <c r="J177" s="18" t="s">
        <v>10</v>
      </c>
      <c r="K177" s="20"/>
      <c r="L177" s="18"/>
      <c r="M177" s="2"/>
    </row>
    <row r="178" spans="1:13" ht="30" customHeight="1" x14ac:dyDescent="0.3">
      <c r="A178" s="27" t="s">
        <v>1251</v>
      </c>
      <c r="B178" s="47" t="s">
        <v>374</v>
      </c>
      <c r="C178" s="47"/>
      <c r="D178" s="47" t="s">
        <v>47</v>
      </c>
      <c r="E178" s="46">
        <v>1983</v>
      </c>
      <c r="F178" s="46">
        <v>1</v>
      </c>
      <c r="G178" s="3"/>
      <c r="H178" s="4">
        <v>25</v>
      </c>
      <c r="I178" s="4">
        <f t="shared" si="2"/>
        <v>30.25</v>
      </c>
      <c r="J178" s="18"/>
      <c r="K178" s="20"/>
      <c r="L178" s="18"/>
      <c r="M178" s="2"/>
    </row>
    <row r="179" spans="1:13" ht="30" customHeight="1" x14ac:dyDescent="0.3">
      <c r="A179" s="27" t="s">
        <v>1182</v>
      </c>
      <c r="B179" s="47" t="s">
        <v>374</v>
      </c>
      <c r="C179" s="47"/>
      <c r="D179" s="47" t="s">
        <v>47</v>
      </c>
      <c r="E179" s="46">
        <v>1982</v>
      </c>
      <c r="F179" s="46">
        <v>1</v>
      </c>
      <c r="G179" s="3"/>
      <c r="H179" s="4">
        <v>30</v>
      </c>
      <c r="I179" s="4">
        <f t="shared" si="2"/>
        <v>36.299999999999997</v>
      </c>
      <c r="J179" s="18"/>
      <c r="K179" s="20"/>
      <c r="L179" s="18"/>
      <c r="M179" s="2"/>
    </row>
    <row r="180" spans="1:13" ht="30" customHeight="1" x14ac:dyDescent="0.3">
      <c r="A180" s="27" t="s">
        <v>1190</v>
      </c>
      <c r="B180" s="47" t="s">
        <v>755</v>
      </c>
      <c r="C180" s="47"/>
      <c r="D180" s="47" t="s">
        <v>47</v>
      </c>
      <c r="E180" s="46">
        <v>1982</v>
      </c>
      <c r="F180" s="46">
        <v>1</v>
      </c>
      <c r="G180" s="3"/>
      <c r="H180" s="4">
        <v>30</v>
      </c>
      <c r="I180" s="4">
        <f t="shared" si="2"/>
        <v>36.299999999999997</v>
      </c>
      <c r="J180" s="18"/>
      <c r="K180" s="20"/>
      <c r="L180" s="18"/>
      <c r="M180" s="2"/>
    </row>
    <row r="181" spans="1:13" ht="30" customHeight="1" x14ac:dyDescent="0.3">
      <c r="A181" s="19" t="s">
        <v>331</v>
      </c>
      <c r="B181" s="3" t="s">
        <v>955</v>
      </c>
      <c r="C181" s="3"/>
      <c r="D181" s="3" t="s">
        <v>47</v>
      </c>
      <c r="E181" s="3">
        <v>1993</v>
      </c>
      <c r="F181" s="3">
        <f>6-2</f>
        <v>4</v>
      </c>
      <c r="G181" s="3"/>
      <c r="H181" s="4">
        <v>20</v>
      </c>
      <c r="I181" s="4">
        <f t="shared" si="2"/>
        <v>24.2</v>
      </c>
      <c r="J181" s="18"/>
      <c r="K181" s="20"/>
      <c r="L181" s="18"/>
      <c r="M181" s="2"/>
    </row>
    <row r="182" spans="1:13" ht="30" customHeight="1" x14ac:dyDescent="0.3">
      <c r="A182" s="19" t="s">
        <v>701</v>
      </c>
      <c r="B182" s="3" t="s">
        <v>755</v>
      </c>
      <c r="C182" s="3"/>
      <c r="D182" s="3" t="s">
        <v>47</v>
      </c>
      <c r="E182" s="3">
        <v>1989</v>
      </c>
      <c r="F182" s="3">
        <v>4</v>
      </c>
      <c r="G182" s="3"/>
      <c r="H182" s="4">
        <v>35</v>
      </c>
      <c r="I182" s="4">
        <f t="shared" si="2"/>
        <v>42.35</v>
      </c>
      <c r="J182" s="18"/>
      <c r="K182" s="20"/>
      <c r="L182" s="18"/>
      <c r="M182" s="2"/>
    </row>
    <row r="183" spans="1:13" ht="30" customHeight="1" x14ac:dyDescent="0.3">
      <c r="A183" s="19" t="s">
        <v>705</v>
      </c>
      <c r="B183" s="3" t="s">
        <v>755</v>
      </c>
      <c r="C183" s="3"/>
      <c r="D183" s="3" t="s">
        <v>47</v>
      </c>
      <c r="E183" s="3">
        <v>1989</v>
      </c>
      <c r="F183" s="3">
        <v>1</v>
      </c>
      <c r="G183" s="3"/>
      <c r="H183" s="4">
        <v>28</v>
      </c>
      <c r="I183" s="4">
        <f t="shared" si="2"/>
        <v>33.879999999999995</v>
      </c>
      <c r="J183" s="18"/>
      <c r="K183" s="20"/>
      <c r="L183" s="18"/>
      <c r="M183" s="2"/>
    </row>
    <row r="184" spans="1:13" ht="30" customHeight="1" x14ac:dyDescent="0.3">
      <c r="A184" s="27" t="s">
        <v>1796</v>
      </c>
      <c r="B184" s="47" t="s">
        <v>955</v>
      </c>
      <c r="C184" s="47"/>
      <c r="D184" s="47" t="s">
        <v>47</v>
      </c>
      <c r="E184" s="46">
        <v>1976</v>
      </c>
      <c r="F184" s="46">
        <v>3</v>
      </c>
      <c r="G184" s="3"/>
      <c r="H184" s="4">
        <v>32</v>
      </c>
      <c r="I184" s="4">
        <f t="shared" si="2"/>
        <v>38.72</v>
      </c>
      <c r="J184" s="18"/>
      <c r="K184" s="20"/>
      <c r="L184" s="18"/>
      <c r="M184" s="2"/>
    </row>
    <row r="185" spans="1:13" ht="30" customHeight="1" x14ac:dyDescent="0.3">
      <c r="A185" s="27" t="s">
        <v>1795</v>
      </c>
      <c r="B185" s="47" t="s">
        <v>955</v>
      </c>
      <c r="C185" s="47"/>
      <c r="D185" s="47" t="s">
        <v>47</v>
      </c>
      <c r="E185" s="46">
        <v>1976</v>
      </c>
      <c r="F185" s="46">
        <v>3</v>
      </c>
      <c r="G185" s="3"/>
      <c r="H185" s="4">
        <v>35</v>
      </c>
      <c r="I185" s="4">
        <f t="shared" si="2"/>
        <v>42.35</v>
      </c>
      <c r="J185" s="18"/>
      <c r="K185" s="20"/>
      <c r="L185" s="18"/>
      <c r="M185" s="2"/>
    </row>
    <row r="186" spans="1:13" ht="30" customHeight="1" x14ac:dyDescent="0.3">
      <c r="A186" s="19" t="s">
        <v>959</v>
      </c>
      <c r="B186" s="3" t="s">
        <v>11</v>
      </c>
      <c r="C186" s="3"/>
      <c r="D186" s="3" t="s">
        <v>47</v>
      </c>
      <c r="E186" s="3">
        <v>1989</v>
      </c>
      <c r="F186" s="3">
        <v>6</v>
      </c>
      <c r="G186" s="3"/>
      <c r="H186" s="4">
        <v>115</v>
      </c>
      <c r="I186" s="4">
        <f t="shared" si="2"/>
        <v>139.15</v>
      </c>
      <c r="J186" s="18"/>
      <c r="K186" s="20"/>
      <c r="L186" s="18"/>
      <c r="M186" s="2"/>
    </row>
    <row r="187" spans="1:13" ht="30" customHeight="1" x14ac:dyDescent="0.3">
      <c r="A187" s="19" t="s">
        <v>332</v>
      </c>
      <c r="B187" s="3" t="s">
        <v>12</v>
      </c>
      <c r="C187" s="3"/>
      <c r="D187" s="3" t="s">
        <v>47</v>
      </c>
      <c r="E187" s="3">
        <v>2000</v>
      </c>
      <c r="F187" s="3">
        <v>1</v>
      </c>
      <c r="G187" s="3"/>
      <c r="H187" s="4">
        <v>85</v>
      </c>
      <c r="I187" s="4">
        <f t="shared" si="2"/>
        <v>102.85</v>
      </c>
      <c r="J187" s="18"/>
      <c r="K187" s="20"/>
      <c r="L187" s="18"/>
      <c r="M187" s="2"/>
    </row>
    <row r="188" spans="1:13" ht="30" customHeight="1" x14ac:dyDescent="0.3">
      <c r="A188" s="19" t="s">
        <v>479</v>
      </c>
      <c r="B188" s="3" t="s">
        <v>12</v>
      </c>
      <c r="C188" s="3"/>
      <c r="D188" s="3" t="s">
        <v>47</v>
      </c>
      <c r="E188" s="3">
        <v>1982</v>
      </c>
      <c r="F188" s="3">
        <v>2</v>
      </c>
      <c r="G188" s="3"/>
      <c r="H188" s="4">
        <v>55</v>
      </c>
      <c r="I188" s="4">
        <f t="shared" si="2"/>
        <v>66.55</v>
      </c>
      <c r="J188" s="18"/>
      <c r="K188" s="20"/>
      <c r="L188" s="18"/>
      <c r="M188" s="2"/>
    </row>
    <row r="189" spans="1:13" ht="30" customHeight="1" x14ac:dyDescent="0.3">
      <c r="A189" s="27" t="s">
        <v>911</v>
      </c>
      <c r="B189" s="47" t="s">
        <v>12</v>
      </c>
      <c r="C189" s="47"/>
      <c r="D189" s="47" t="s">
        <v>47</v>
      </c>
      <c r="E189" s="46">
        <v>1976</v>
      </c>
      <c r="F189" s="46">
        <v>1</v>
      </c>
      <c r="G189" s="3"/>
      <c r="H189" s="4">
        <v>68</v>
      </c>
      <c r="I189" s="4">
        <f t="shared" si="2"/>
        <v>82.28</v>
      </c>
      <c r="J189" s="18" t="s">
        <v>10</v>
      </c>
      <c r="K189" s="20"/>
      <c r="L189" s="18"/>
      <c r="M189" s="2"/>
    </row>
    <row r="190" spans="1:13" ht="30" customHeight="1" x14ac:dyDescent="0.3">
      <c r="A190" s="19" t="s">
        <v>1695</v>
      </c>
      <c r="B190" s="3" t="s">
        <v>12</v>
      </c>
      <c r="C190" s="3"/>
      <c r="D190" s="3" t="s">
        <v>47</v>
      </c>
      <c r="E190" s="3">
        <v>1982</v>
      </c>
      <c r="F190" s="3">
        <v>1</v>
      </c>
      <c r="G190" s="3"/>
      <c r="H190" s="4">
        <v>68</v>
      </c>
      <c r="I190" s="4">
        <f t="shared" si="2"/>
        <v>82.28</v>
      </c>
      <c r="J190" s="18" t="s">
        <v>10</v>
      </c>
      <c r="K190" s="20"/>
      <c r="L190" s="18"/>
      <c r="M190" s="2"/>
    </row>
    <row r="191" spans="1:13" ht="30" customHeight="1" x14ac:dyDescent="0.3">
      <c r="A191" s="27" t="s">
        <v>1545</v>
      </c>
      <c r="B191" s="47" t="s">
        <v>15</v>
      </c>
      <c r="C191" s="47"/>
      <c r="D191" s="47" t="s">
        <v>47</v>
      </c>
      <c r="E191" s="46">
        <v>1985</v>
      </c>
      <c r="F191" s="46">
        <v>2</v>
      </c>
      <c r="G191" s="3"/>
      <c r="H191" s="4">
        <v>30</v>
      </c>
      <c r="I191" s="4">
        <f t="shared" si="2"/>
        <v>36.299999999999997</v>
      </c>
      <c r="J191" s="18" t="s">
        <v>10</v>
      </c>
      <c r="K191" s="20"/>
      <c r="L191" s="18"/>
      <c r="M191" s="2"/>
    </row>
    <row r="192" spans="1:13" ht="30" customHeight="1" x14ac:dyDescent="0.3">
      <c r="A192" s="27" t="s">
        <v>1511</v>
      </c>
      <c r="B192" s="47" t="s">
        <v>15</v>
      </c>
      <c r="C192" s="47"/>
      <c r="D192" s="47" t="s">
        <v>47</v>
      </c>
      <c r="E192" s="46">
        <v>1981</v>
      </c>
      <c r="F192" s="46">
        <v>6</v>
      </c>
      <c r="G192" s="3"/>
      <c r="H192" s="4">
        <v>38</v>
      </c>
      <c r="I192" s="4">
        <f t="shared" si="2"/>
        <v>45.98</v>
      </c>
      <c r="J192" s="18" t="s">
        <v>10</v>
      </c>
      <c r="K192" s="20"/>
      <c r="L192" s="18"/>
      <c r="M192" s="2"/>
    </row>
    <row r="193" spans="1:13" ht="30" customHeight="1" x14ac:dyDescent="0.3">
      <c r="A193" s="27" t="s">
        <v>1544</v>
      </c>
      <c r="B193" s="47" t="s">
        <v>15</v>
      </c>
      <c r="C193" s="47"/>
      <c r="D193" s="47" t="s">
        <v>47</v>
      </c>
      <c r="E193" s="46">
        <v>1981</v>
      </c>
      <c r="F193" s="46">
        <v>1</v>
      </c>
      <c r="G193" s="3"/>
      <c r="H193" s="4">
        <v>30</v>
      </c>
      <c r="I193" s="4">
        <f t="shared" si="2"/>
        <v>36.299999999999997</v>
      </c>
      <c r="J193" s="18" t="s">
        <v>10</v>
      </c>
      <c r="K193" s="20"/>
      <c r="L193" s="18"/>
      <c r="M193" s="2"/>
    </row>
    <row r="194" spans="1:13" ht="30" customHeight="1" x14ac:dyDescent="0.3">
      <c r="A194" s="27" t="s">
        <v>1543</v>
      </c>
      <c r="B194" s="47" t="s">
        <v>15</v>
      </c>
      <c r="C194" s="47"/>
      <c r="D194" s="47" t="s">
        <v>47</v>
      </c>
      <c r="E194" s="46">
        <v>1978</v>
      </c>
      <c r="F194" s="46">
        <v>1</v>
      </c>
      <c r="G194" s="3"/>
      <c r="H194" s="4">
        <v>35</v>
      </c>
      <c r="I194" s="4">
        <f t="shared" si="2"/>
        <v>42.35</v>
      </c>
      <c r="J194" s="18" t="s">
        <v>10</v>
      </c>
      <c r="K194" s="20"/>
      <c r="L194" s="18"/>
      <c r="M194" s="2"/>
    </row>
    <row r="195" spans="1:13" ht="30" customHeight="1" x14ac:dyDescent="0.3">
      <c r="A195" s="19" t="s">
        <v>724</v>
      </c>
      <c r="B195" s="3" t="s">
        <v>955</v>
      </c>
      <c r="C195" s="3"/>
      <c r="D195" s="3" t="s">
        <v>47</v>
      </c>
      <c r="E195" s="3">
        <v>1990</v>
      </c>
      <c r="F195" s="3">
        <v>1</v>
      </c>
      <c r="G195" s="3"/>
      <c r="H195" s="4">
        <v>45</v>
      </c>
      <c r="I195" s="4">
        <f t="shared" si="2"/>
        <v>54.449999999999996</v>
      </c>
      <c r="J195" s="18"/>
      <c r="K195" s="20"/>
      <c r="L195" s="18"/>
      <c r="M195" s="2"/>
    </row>
    <row r="196" spans="1:13" ht="30" customHeight="1" x14ac:dyDescent="0.3">
      <c r="A196" s="19" t="s">
        <v>22</v>
      </c>
      <c r="B196" s="3" t="s">
        <v>755</v>
      </c>
      <c r="C196" s="3"/>
      <c r="D196" s="3" t="s">
        <v>47</v>
      </c>
      <c r="E196" s="3">
        <v>1961</v>
      </c>
      <c r="F196" s="3">
        <v>2</v>
      </c>
      <c r="G196" s="3"/>
      <c r="H196" s="4">
        <v>110</v>
      </c>
      <c r="I196" s="4">
        <f t="shared" si="2"/>
        <v>133.1</v>
      </c>
      <c r="J196" s="18"/>
      <c r="K196" s="20"/>
      <c r="L196" s="18"/>
      <c r="M196" s="2"/>
    </row>
    <row r="197" spans="1:13" ht="30" customHeight="1" x14ac:dyDescent="0.3">
      <c r="A197" s="19" t="s">
        <v>488</v>
      </c>
      <c r="B197" s="48" t="s">
        <v>755</v>
      </c>
      <c r="C197" s="3"/>
      <c r="D197" s="3" t="s">
        <v>47</v>
      </c>
      <c r="E197" s="3">
        <v>1967</v>
      </c>
      <c r="F197" s="3">
        <f>11-1</f>
        <v>10</v>
      </c>
      <c r="G197" s="3"/>
      <c r="H197" s="4">
        <v>50</v>
      </c>
      <c r="I197" s="4">
        <f t="shared" si="2"/>
        <v>60.5</v>
      </c>
      <c r="J197" s="18"/>
      <c r="K197" s="20"/>
      <c r="L197" s="18"/>
      <c r="M197" s="2"/>
    </row>
    <row r="198" spans="1:13" ht="30" customHeight="1" x14ac:dyDescent="0.3">
      <c r="A198" s="19" t="s">
        <v>1805</v>
      </c>
      <c r="B198" s="3" t="s">
        <v>755</v>
      </c>
      <c r="C198" s="3"/>
      <c r="D198" s="3" t="s">
        <v>47</v>
      </c>
      <c r="E198" s="3">
        <v>1994</v>
      </c>
      <c r="F198" s="3">
        <v>1</v>
      </c>
      <c r="G198" s="3"/>
      <c r="H198" s="4">
        <v>32</v>
      </c>
      <c r="I198" s="4">
        <f t="shared" si="2"/>
        <v>38.72</v>
      </c>
      <c r="J198" s="18"/>
      <c r="K198" s="20"/>
      <c r="L198" s="18"/>
      <c r="M198" s="2"/>
    </row>
    <row r="199" spans="1:13" ht="30" customHeight="1" x14ac:dyDescent="0.3">
      <c r="A199" s="27" t="s">
        <v>1185</v>
      </c>
      <c r="B199" s="47" t="s">
        <v>30</v>
      </c>
      <c r="C199" s="47"/>
      <c r="D199" s="47" t="s">
        <v>47</v>
      </c>
      <c r="E199" s="46">
        <v>2000</v>
      </c>
      <c r="F199" s="46">
        <v>1</v>
      </c>
      <c r="G199" s="3"/>
      <c r="H199" s="4">
        <v>15</v>
      </c>
      <c r="I199" s="4">
        <f t="shared" si="2"/>
        <v>18.149999999999999</v>
      </c>
      <c r="J199" s="18"/>
      <c r="K199" s="20"/>
      <c r="L199" s="18"/>
      <c r="M199" s="2"/>
    </row>
    <row r="200" spans="1:13" ht="30" customHeight="1" x14ac:dyDescent="0.3">
      <c r="A200" s="19" t="s">
        <v>711</v>
      </c>
      <c r="B200" s="3" t="s">
        <v>19</v>
      </c>
      <c r="C200" s="3"/>
      <c r="D200" s="3" t="s">
        <v>47</v>
      </c>
      <c r="E200" s="3">
        <v>1979</v>
      </c>
      <c r="F200" s="3">
        <v>3</v>
      </c>
      <c r="G200" s="3"/>
      <c r="H200" s="4">
        <v>22</v>
      </c>
      <c r="I200" s="4">
        <f t="shared" ref="I200:I263" si="3">H200*$L$7</f>
        <v>26.619999999999997</v>
      </c>
      <c r="J200" s="18"/>
      <c r="K200" s="20"/>
      <c r="L200" s="18"/>
      <c r="M200" s="2"/>
    </row>
    <row r="201" spans="1:13" ht="30" customHeight="1" x14ac:dyDescent="0.3">
      <c r="A201" s="19" t="s">
        <v>712</v>
      </c>
      <c r="B201" s="3" t="s">
        <v>19</v>
      </c>
      <c r="C201" s="3"/>
      <c r="D201" s="3" t="s">
        <v>47</v>
      </c>
      <c r="E201" s="3">
        <v>1979</v>
      </c>
      <c r="F201" s="3">
        <v>2</v>
      </c>
      <c r="G201" s="3"/>
      <c r="H201" s="4">
        <v>18</v>
      </c>
      <c r="I201" s="4">
        <f t="shared" si="3"/>
        <v>21.78</v>
      </c>
      <c r="J201" s="18"/>
      <c r="K201" s="20"/>
      <c r="L201" s="18"/>
      <c r="M201" s="2"/>
    </row>
    <row r="202" spans="1:13" ht="30" customHeight="1" x14ac:dyDescent="0.3">
      <c r="A202" s="19" t="s">
        <v>710</v>
      </c>
      <c r="B202" s="3" t="s">
        <v>19</v>
      </c>
      <c r="C202" s="3"/>
      <c r="D202" s="3" t="s">
        <v>47</v>
      </c>
      <c r="E202" s="3">
        <v>1979</v>
      </c>
      <c r="F202" s="3">
        <v>7</v>
      </c>
      <c r="G202" s="3"/>
      <c r="H202" s="4">
        <v>25</v>
      </c>
      <c r="I202" s="4">
        <f t="shared" si="3"/>
        <v>30.25</v>
      </c>
      <c r="J202" s="18"/>
      <c r="K202" s="20"/>
      <c r="L202" s="18"/>
      <c r="M202" s="2"/>
    </row>
    <row r="203" spans="1:13" ht="30" customHeight="1" x14ac:dyDescent="0.3">
      <c r="A203" s="19" t="s">
        <v>43</v>
      </c>
      <c r="B203" s="3" t="s">
        <v>15</v>
      </c>
      <c r="C203" s="3"/>
      <c r="D203" s="3" t="s">
        <v>47</v>
      </c>
      <c r="E203" s="3">
        <v>1975</v>
      </c>
      <c r="F203" s="3">
        <v>1</v>
      </c>
      <c r="G203" s="3"/>
      <c r="H203" s="4">
        <v>45</v>
      </c>
      <c r="I203" s="4">
        <f t="shared" si="3"/>
        <v>54.449999999999996</v>
      </c>
      <c r="J203" s="18"/>
      <c r="K203" s="20"/>
      <c r="L203" s="18"/>
      <c r="M203" s="2"/>
    </row>
    <row r="204" spans="1:13" ht="30" customHeight="1" x14ac:dyDescent="0.3">
      <c r="A204" s="19" t="s">
        <v>43</v>
      </c>
      <c r="B204" s="3" t="s">
        <v>15</v>
      </c>
      <c r="C204" s="3"/>
      <c r="D204" s="3" t="s">
        <v>47</v>
      </c>
      <c r="E204" s="3">
        <v>1989</v>
      </c>
      <c r="F204" s="3">
        <v>1</v>
      </c>
      <c r="G204" s="3"/>
      <c r="H204" s="4">
        <v>75</v>
      </c>
      <c r="I204" s="4">
        <f t="shared" si="3"/>
        <v>90.75</v>
      </c>
      <c r="J204" s="18"/>
      <c r="K204" s="20"/>
      <c r="L204" s="18"/>
      <c r="M204" s="2"/>
    </row>
    <row r="205" spans="1:13" ht="30" customHeight="1" x14ac:dyDescent="0.3">
      <c r="A205" s="19" t="s">
        <v>792</v>
      </c>
      <c r="B205" s="3" t="s">
        <v>755</v>
      </c>
      <c r="C205" s="3"/>
      <c r="D205" s="3" t="s">
        <v>47</v>
      </c>
      <c r="E205" s="3">
        <v>1994</v>
      </c>
      <c r="F205" s="3">
        <v>1</v>
      </c>
      <c r="G205" s="3"/>
      <c r="H205" s="4">
        <v>20</v>
      </c>
      <c r="I205" s="4">
        <f t="shared" si="3"/>
        <v>24.2</v>
      </c>
      <c r="J205" s="18" t="s">
        <v>10</v>
      </c>
      <c r="K205" s="20"/>
      <c r="L205" s="18"/>
      <c r="M205" s="2"/>
    </row>
    <row r="206" spans="1:13" ht="30" customHeight="1" x14ac:dyDescent="0.3">
      <c r="A206" s="27" t="s">
        <v>1134</v>
      </c>
      <c r="B206" s="47" t="s">
        <v>755</v>
      </c>
      <c r="C206" s="47"/>
      <c r="D206" s="47" t="s">
        <v>47</v>
      </c>
      <c r="E206" s="46">
        <v>1995</v>
      </c>
      <c r="F206" s="46">
        <v>1</v>
      </c>
      <c r="G206" s="3"/>
      <c r="H206" s="4">
        <v>20</v>
      </c>
      <c r="I206" s="4">
        <f t="shared" si="3"/>
        <v>24.2</v>
      </c>
      <c r="J206" s="18" t="s">
        <v>10</v>
      </c>
      <c r="K206" s="20"/>
      <c r="L206" s="18"/>
      <c r="M206" s="2"/>
    </row>
    <row r="207" spans="1:13" ht="30" customHeight="1" x14ac:dyDescent="0.3">
      <c r="A207" s="27" t="s">
        <v>1690</v>
      </c>
      <c r="B207" s="47" t="s">
        <v>955</v>
      </c>
      <c r="C207" s="47"/>
      <c r="D207" s="47" t="s">
        <v>47</v>
      </c>
      <c r="E207" s="46">
        <v>1996</v>
      </c>
      <c r="F207" s="46">
        <v>4</v>
      </c>
      <c r="G207" s="3"/>
      <c r="H207" s="4">
        <v>24</v>
      </c>
      <c r="I207" s="4">
        <f t="shared" si="3"/>
        <v>29.04</v>
      </c>
      <c r="J207" s="18" t="s">
        <v>10</v>
      </c>
      <c r="K207" s="20"/>
      <c r="L207" s="18"/>
      <c r="M207" s="2"/>
    </row>
    <row r="208" spans="1:13" ht="30" customHeight="1" x14ac:dyDescent="0.3">
      <c r="A208" s="19" t="s">
        <v>703</v>
      </c>
      <c r="B208" s="3" t="s">
        <v>955</v>
      </c>
      <c r="C208" s="3"/>
      <c r="D208" s="3" t="s">
        <v>47</v>
      </c>
      <c r="E208" s="3">
        <v>1989</v>
      </c>
      <c r="F208" s="3">
        <v>12</v>
      </c>
      <c r="G208" s="3"/>
      <c r="H208" s="4">
        <v>35</v>
      </c>
      <c r="I208" s="4">
        <f t="shared" si="3"/>
        <v>42.35</v>
      </c>
      <c r="J208" s="18"/>
      <c r="K208" s="20"/>
      <c r="L208" s="18"/>
      <c r="M208" s="2"/>
    </row>
    <row r="209" spans="1:13" ht="30" customHeight="1" x14ac:dyDescent="0.3">
      <c r="A209" s="19" t="s">
        <v>635</v>
      </c>
      <c r="B209" s="3" t="s">
        <v>9</v>
      </c>
      <c r="C209" s="3"/>
      <c r="D209" s="3" t="s">
        <v>47</v>
      </c>
      <c r="E209" s="3">
        <v>2015</v>
      </c>
      <c r="F209" s="3">
        <v>10</v>
      </c>
      <c r="G209" s="3"/>
      <c r="H209" s="4">
        <v>35</v>
      </c>
      <c r="I209" s="4">
        <f t="shared" si="3"/>
        <v>42.35</v>
      </c>
      <c r="J209" s="18"/>
      <c r="K209" s="20" t="s">
        <v>35</v>
      </c>
      <c r="L209" s="18"/>
      <c r="M209" s="2"/>
    </row>
    <row r="210" spans="1:13" ht="30" customHeight="1" x14ac:dyDescent="0.3">
      <c r="A210" s="27" t="s">
        <v>1522</v>
      </c>
      <c r="B210" s="47" t="s">
        <v>9</v>
      </c>
      <c r="C210" s="47"/>
      <c r="D210" s="47" t="s">
        <v>47</v>
      </c>
      <c r="E210" s="46">
        <v>1978</v>
      </c>
      <c r="F210" s="46">
        <v>1</v>
      </c>
      <c r="G210" s="3"/>
      <c r="H210" s="4">
        <v>38</v>
      </c>
      <c r="I210" s="4">
        <f t="shared" si="3"/>
        <v>45.98</v>
      </c>
      <c r="J210" s="18" t="s">
        <v>10</v>
      </c>
      <c r="K210" s="20"/>
      <c r="L210" s="18"/>
      <c r="M210" s="2"/>
    </row>
    <row r="211" spans="1:13" ht="30" customHeight="1" x14ac:dyDescent="0.3">
      <c r="A211" s="19" t="s">
        <v>1407</v>
      </c>
      <c r="B211" s="3" t="s">
        <v>964</v>
      </c>
      <c r="C211" s="3"/>
      <c r="D211" s="3" t="s">
        <v>47</v>
      </c>
      <c r="E211" s="3">
        <v>2008</v>
      </c>
      <c r="F211" s="3">
        <v>24</v>
      </c>
      <c r="G211" s="3"/>
      <c r="H211" s="4">
        <v>8.27</v>
      </c>
      <c r="I211" s="4">
        <f t="shared" si="3"/>
        <v>10.006699999999999</v>
      </c>
      <c r="J211" s="18"/>
      <c r="K211" s="20" t="s">
        <v>966</v>
      </c>
      <c r="L211" s="18"/>
      <c r="M211" s="2"/>
    </row>
    <row r="212" spans="1:13" ht="30" customHeight="1" x14ac:dyDescent="0.3">
      <c r="A212" s="19" t="s">
        <v>965</v>
      </c>
      <c r="B212" s="3" t="s">
        <v>964</v>
      </c>
      <c r="C212" s="3" t="s">
        <v>431</v>
      </c>
      <c r="D212" s="3" t="s">
        <v>47</v>
      </c>
      <c r="E212" s="3">
        <v>2008</v>
      </c>
      <c r="F212" s="3">
        <v>12</v>
      </c>
      <c r="G212" s="3"/>
      <c r="H212" s="4">
        <v>8.27</v>
      </c>
      <c r="I212" s="4">
        <f t="shared" si="3"/>
        <v>10.006699999999999</v>
      </c>
      <c r="J212" s="18"/>
      <c r="K212" s="20" t="s">
        <v>966</v>
      </c>
      <c r="L212" s="18"/>
      <c r="M212" s="2"/>
    </row>
    <row r="213" spans="1:13" ht="30" customHeight="1" x14ac:dyDescent="0.3">
      <c r="A213" s="19" t="s">
        <v>689</v>
      </c>
      <c r="B213" s="3" t="s">
        <v>30</v>
      </c>
      <c r="C213" s="3"/>
      <c r="D213" s="3" t="s">
        <v>47</v>
      </c>
      <c r="E213" s="3">
        <v>1993</v>
      </c>
      <c r="F213" s="3">
        <v>1</v>
      </c>
      <c r="G213" s="3"/>
      <c r="H213" s="4">
        <v>15</v>
      </c>
      <c r="I213" s="4">
        <f t="shared" si="3"/>
        <v>18.149999999999999</v>
      </c>
      <c r="J213" s="18"/>
      <c r="K213" s="20"/>
      <c r="L213" s="18"/>
      <c r="M213" s="2"/>
    </row>
    <row r="214" spans="1:13" ht="30" customHeight="1" x14ac:dyDescent="0.3">
      <c r="A214" s="19" t="s">
        <v>1399</v>
      </c>
      <c r="B214" s="3" t="s">
        <v>11</v>
      </c>
      <c r="C214" s="3"/>
      <c r="D214" s="3" t="s">
        <v>47</v>
      </c>
      <c r="E214" s="3">
        <v>1990</v>
      </c>
      <c r="F214" s="3">
        <f>4-2-1</f>
        <v>1</v>
      </c>
      <c r="G214" s="3"/>
      <c r="H214" s="4">
        <v>35</v>
      </c>
      <c r="I214" s="4">
        <f t="shared" si="3"/>
        <v>42.35</v>
      </c>
      <c r="J214" s="18"/>
      <c r="K214" s="20"/>
      <c r="L214" s="18"/>
      <c r="M214" s="2"/>
    </row>
    <row r="215" spans="1:13" ht="30" customHeight="1" x14ac:dyDescent="0.3">
      <c r="A215" s="19" t="s">
        <v>46</v>
      </c>
      <c r="B215" s="3" t="s">
        <v>8</v>
      </c>
      <c r="C215" s="47" t="s">
        <v>1000</v>
      </c>
      <c r="D215" s="3" t="s">
        <v>47</v>
      </c>
      <c r="E215" s="3">
        <v>1990</v>
      </c>
      <c r="F215" s="3">
        <f>12-6-2-3</f>
        <v>1</v>
      </c>
      <c r="G215" s="3"/>
      <c r="H215" s="4">
        <v>25</v>
      </c>
      <c r="I215" s="4">
        <f t="shared" si="3"/>
        <v>30.25</v>
      </c>
      <c r="J215" s="18"/>
      <c r="K215" s="20"/>
      <c r="L215" s="18"/>
      <c r="M215" s="2"/>
    </row>
    <row r="216" spans="1:13" ht="30" customHeight="1" x14ac:dyDescent="0.3">
      <c r="A216" s="27" t="s">
        <v>1572</v>
      </c>
      <c r="B216" s="47" t="s">
        <v>359</v>
      </c>
      <c r="C216" s="47"/>
      <c r="D216" s="47" t="s">
        <v>47</v>
      </c>
      <c r="E216" s="46">
        <v>1983</v>
      </c>
      <c r="F216" s="46">
        <v>1</v>
      </c>
      <c r="G216" s="3"/>
      <c r="H216" s="4">
        <v>25</v>
      </c>
      <c r="I216" s="4">
        <f t="shared" si="3"/>
        <v>30.25</v>
      </c>
      <c r="J216" s="18"/>
      <c r="K216" s="20"/>
      <c r="L216" s="18"/>
      <c r="M216" s="2"/>
    </row>
    <row r="217" spans="1:13" ht="30" customHeight="1" x14ac:dyDescent="0.3">
      <c r="A217" s="19" t="s">
        <v>725</v>
      </c>
      <c r="B217" s="3" t="s">
        <v>11</v>
      </c>
      <c r="C217" s="3"/>
      <c r="D217" s="3" t="s">
        <v>47</v>
      </c>
      <c r="E217" s="3">
        <v>1990</v>
      </c>
      <c r="F217" s="3">
        <v>2</v>
      </c>
      <c r="G217" s="3"/>
      <c r="H217" s="4">
        <v>65</v>
      </c>
      <c r="I217" s="4">
        <f t="shared" si="3"/>
        <v>78.649999999999991</v>
      </c>
      <c r="J217" s="18"/>
      <c r="K217" s="20"/>
      <c r="L217" s="18"/>
      <c r="M217" s="2"/>
    </row>
    <row r="218" spans="1:13" ht="30" customHeight="1" x14ac:dyDescent="0.3">
      <c r="A218" s="27" t="s">
        <v>1478</v>
      </c>
      <c r="B218" s="47" t="s">
        <v>359</v>
      </c>
      <c r="C218" s="47"/>
      <c r="D218" s="47" t="s">
        <v>47</v>
      </c>
      <c r="E218" s="46">
        <v>1975</v>
      </c>
      <c r="F218" s="46">
        <v>5</v>
      </c>
      <c r="G218" s="3"/>
      <c r="H218" s="4">
        <v>30</v>
      </c>
      <c r="I218" s="4">
        <f t="shared" si="3"/>
        <v>36.299999999999997</v>
      </c>
      <c r="J218" s="18"/>
      <c r="K218" s="20"/>
      <c r="L218" s="18"/>
      <c r="M218" s="2"/>
    </row>
    <row r="219" spans="1:13" ht="30" customHeight="1" x14ac:dyDescent="0.3">
      <c r="A219" s="27" t="s">
        <v>388</v>
      </c>
      <c r="B219" s="47" t="s">
        <v>15</v>
      </c>
      <c r="C219" s="47"/>
      <c r="D219" s="47" t="s">
        <v>47</v>
      </c>
      <c r="E219" s="46">
        <v>1986</v>
      </c>
      <c r="F219" s="46">
        <v>3</v>
      </c>
      <c r="G219" s="3"/>
      <c r="H219" s="4">
        <v>135</v>
      </c>
      <c r="I219" s="4">
        <f t="shared" si="3"/>
        <v>163.35</v>
      </c>
      <c r="J219" s="18"/>
      <c r="K219" s="20"/>
      <c r="L219" s="18"/>
      <c r="M219" s="2"/>
    </row>
    <row r="220" spans="1:13" ht="30" customHeight="1" x14ac:dyDescent="0.3">
      <c r="A220" s="19" t="s">
        <v>388</v>
      </c>
      <c r="B220" s="3" t="s">
        <v>15</v>
      </c>
      <c r="C220" s="3"/>
      <c r="D220" s="3" t="s">
        <v>47</v>
      </c>
      <c r="E220" s="3">
        <v>2000</v>
      </c>
      <c r="F220" s="3">
        <v>1</v>
      </c>
      <c r="G220" s="3"/>
      <c r="H220" s="4">
        <v>115</v>
      </c>
      <c r="I220" s="4">
        <f t="shared" si="3"/>
        <v>139.15</v>
      </c>
      <c r="J220" s="18"/>
      <c r="K220" s="20"/>
      <c r="L220" s="18"/>
      <c r="M220" s="2"/>
    </row>
    <row r="221" spans="1:13" ht="30" customHeight="1" x14ac:dyDescent="0.3">
      <c r="A221" s="27" t="s">
        <v>1330</v>
      </c>
      <c r="B221" s="47" t="s">
        <v>15</v>
      </c>
      <c r="C221" s="47"/>
      <c r="D221" s="47" t="s">
        <v>47</v>
      </c>
      <c r="E221" s="46">
        <v>1967</v>
      </c>
      <c r="F221" s="46">
        <v>3</v>
      </c>
      <c r="G221" s="3"/>
      <c r="H221" s="4">
        <v>95</v>
      </c>
      <c r="I221" s="4">
        <f t="shared" si="3"/>
        <v>114.95</v>
      </c>
      <c r="J221" s="18"/>
      <c r="K221" s="20"/>
      <c r="L221" s="18"/>
      <c r="M221" s="2"/>
    </row>
    <row r="222" spans="1:13" ht="30" customHeight="1" x14ac:dyDescent="0.3">
      <c r="A222" s="27" t="s">
        <v>1095</v>
      </c>
      <c r="B222" s="47" t="s">
        <v>19</v>
      </c>
      <c r="C222" s="47"/>
      <c r="D222" s="47" t="s">
        <v>47</v>
      </c>
      <c r="E222" s="46">
        <v>1964</v>
      </c>
      <c r="F222" s="46">
        <v>1</v>
      </c>
      <c r="G222" s="3"/>
      <c r="H222" s="4">
        <v>40</v>
      </c>
      <c r="I222" s="4">
        <f t="shared" si="3"/>
        <v>48.4</v>
      </c>
      <c r="J222" s="18"/>
      <c r="K222" s="20"/>
      <c r="L222" s="18"/>
      <c r="M222" s="2"/>
    </row>
    <row r="223" spans="1:13" ht="30" customHeight="1" x14ac:dyDescent="0.3">
      <c r="A223" s="27" t="s">
        <v>1252</v>
      </c>
      <c r="B223" s="47" t="s">
        <v>9</v>
      </c>
      <c r="C223" s="47"/>
      <c r="D223" s="47" t="s">
        <v>47</v>
      </c>
      <c r="E223" s="46">
        <v>1987</v>
      </c>
      <c r="F223" s="46">
        <v>8</v>
      </c>
      <c r="G223" s="3"/>
      <c r="H223" s="4">
        <v>29</v>
      </c>
      <c r="I223" s="4">
        <f t="shared" si="3"/>
        <v>35.089999999999996</v>
      </c>
      <c r="J223" s="18"/>
      <c r="K223" s="20"/>
      <c r="L223" s="18"/>
      <c r="M223" s="2"/>
    </row>
    <row r="224" spans="1:13" ht="30" customHeight="1" x14ac:dyDescent="0.3">
      <c r="A224" s="27" t="s">
        <v>1613</v>
      </c>
      <c r="B224" s="47" t="s">
        <v>9</v>
      </c>
      <c r="C224" s="47"/>
      <c r="D224" s="47" t="s">
        <v>47</v>
      </c>
      <c r="E224" s="46">
        <v>2019</v>
      </c>
      <c r="F224" s="46">
        <v>12</v>
      </c>
      <c r="G224" s="3"/>
      <c r="H224" s="4">
        <v>32.229999999999997</v>
      </c>
      <c r="I224" s="4">
        <f t="shared" si="3"/>
        <v>38.998299999999993</v>
      </c>
      <c r="J224" s="18"/>
      <c r="K224" s="20" t="s">
        <v>35</v>
      </c>
      <c r="L224" s="18"/>
      <c r="M224" s="2"/>
    </row>
    <row r="225" spans="1:13" ht="30" customHeight="1" x14ac:dyDescent="0.3">
      <c r="A225" s="27" t="s">
        <v>912</v>
      </c>
      <c r="B225" s="47" t="s">
        <v>9</v>
      </c>
      <c r="C225" s="47"/>
      <c r="D225" s="47" t="s">
        <v>47</v>
      </c>
      <c r="E225" s="46">
        <v>1981</v>
      </c>
      <c r="F225" s="46">
        <v>1</v>
      </c>
      <c r="G225" s="3"/>
      <c r="H225" s="4">
        <v>45</v>
      </c>
      <c r="I225" s="4">
        <f t="shared" si="3"/>
        <v>54.449999999999996</v>
      </c>
      <c r="J225" s="18"/>
      <c r="K225" s="20"/>
      <c r="L225" s="18"/>
      <c r="M225" s="2"/>
    </row>
    <row r="226" spans="1:13" ht="30" customHeight="1" x14ac:dyDescent="0.3">
      <c r="A226" s="27" t="s">
        <v>1512</v>
      </c>
      <c r="B226" s="47" t="s">
        <v>551</v>
      </c>
      <c r="C226" s="47"/>
      <c r="D226" s="47" t="s">
        <v>47</v>
      </c>
      <c r="E226" s="46">
        <v>1985</v>
      </c>
      <c r="F226" s="46">
        <v>2</v>
      </c>
      <c r="G226" s="3"/>
      <c r="H226" s="4">
        <v>75</v>
      </c>
      <c r="I226" s="4">
        <f t="shared" si="3"/>
        <v>90.75</v>
      </c>
      <c r="J226" s="18"/>
      <c r="K226" s="20"/>
      <c r="L226" s="18"/>
      <c r="M226" s="2"/>
    </row>
    <row r="227" spans="1:13" ht="30" customHeight="1" x14ac:dyDescent="0.3">
      <c r="A227" s="27" t="s">
        <v>1465</v>
      </c>
      <c r="B227" s="47" t="s">
        <v>13</v>
      </c>
      <c r="C227" s="47"/>
      <c r="D227" s="47" t="s">
        <v>47</v>
      </c>
      <c r="E227" s="46">
        <v>2010</v>
      </c>
      <c r="F227" s="46">
        <f>3-2</f>
        <v>1</v>
      </c>
      <c r="G227" s="3"/>
      <c r="H227" s="4">
        <v>595</v>
      </c>
      <c r="I227" s="4">
        <f t="shared" si="3"/>
        <v>719.94999999999993</v>
      </c>
      <c r="J227" s="18"/>
      <c r="K227" s="20"/>
      <c r="L227" s="18"/>
      <c r="M227" s="2"/>
    </row>
    <row r="228" spans="1:13" ht="30" customHeight="1" x14ac:dyDescent="0.3">
      <c r="A228" s="27" t="s">
        <v>1573</v>
      </c>
      <c r="B228" s="47" t="s">
        <v>551</v>
      </c>
      <c r="C228" s="47"/>
      <c r="D228" s="47" t="s">
        <v>47</v>
      </c>
      <c r="E228" s="46">
        <v>1985</v>
      </c>
      <c r="F228" s="46">
        <v>1</v>
      </c>
      <c r="G228" s="3"/>
      <c r="H228" s="4">
        <v>425</v>
      </c>
      <c r="I228" s="4">
        <f t="shared" si="3"/>
        <v>514.25</v>
      </c>
      <c r="J228" s="18"/>
      <c r="K228" s="20"/>
      <c r="L228" s="18"/>
      <c r="M228" s="2"/>
    </row>
    <row r="229" spans="1:13" ht="30" customHeight="1" x14ac:dyDescent="0.3">
      <c r="A229" s="27" t="s">
        <v>1573</v>
      </c>
      <c r="B229" s="47" t="s">
        <v>551</v>
      </c>
      <c r="C229" s="47"/>
      <c r="D229" s="47" t="s">
        <v>47</v>
      </c>
      <c r="E229" s="46">
        <v>1986</v>
      </c>
      <c r="F229" s="46">
        <v>1</v>
      </c>
      <c r="G229" s="3"/>
      <c r="H229" s="4">
        <v>415</v>
      </c>
      <c r="I229" s="4">
        <f t="shared" si="3"/>
        <v>502.15</v>
      </c>
      <c r="J229" s="18"/>
      <c r="K229" s="20"/>
      <c r="L229" s="18"/>
      <c r="M229" s="2"/>
    </row>
    <row r="230" spans="1:13" ht="30" customHeight="1" x14ac:dyDescent="0.3">
      <c r="A230" s="19" t="s">
        <v>28</v>
      </c>
      <c r="B230" s="3" t="s">
        <v>13</v>
      </c>
      <c r="C230" s="3"/>
      <c r="D230" s="3" t="s">
        <v>47</v>
      </c>
      <c r="E230" s="3">
        <v>1964</v>
      </c>
      <c r="F230" s="3">
        <v>1</v>
      </c>
      <c r="G230" s="3">
        <v>0.375</v>
      </c>
      <c r="H230" s="4">
        <v>175</v>
      </c>
      <c r="I230" s="4">
        <f t="shared" si="3"/>
        <v>211.75</v>
      </c>
      <c r="J230" s="18"/>
      <c r="K230" s="20"/>
      <c r="L230" s="18"/>
      <c r="M230" s="2"/>
    </row>
    <row r="231" spans="1:13" ht="30" customHeight="1" x14ac:dyDescent="0.3">
      <c r="A231" s="19" t="s">
        <v>690</v>
      </c>
      <c r="B231" s="3" t="s">
        <v>9</v>
      </c>
      <c r="C231" s="3"/>
      <c r="D231" s="3" t="s">
        <v>47</v>
      </c>
      <c r="E231" s="3">
        <v>1998</v>
      </c>
      <c r="F231" s="3">
        <v>1</v>
      </c>
      <c r="G231" s="3"/>
      <c r="H231" s="4">
        <v>25</v>
      </c>
      <c r="I231" s="4">
        <f t="shared" si="3"/>
        <v>30.25</v>
      </c>
      <c r="J231" s="18"/>
      <c r="K231" s="20"/>
      <c r="L231" s="18"/>
      <c r="M231" s="2"/>
    </row>
    <row r="232" spans="1:13" ht="30" customHeight="1" x14ac:dyDescent="0.3">
      <c r="A232" s="27" t="s">
        <v>1135</v>
      </c>
      <c r="B232" s="47" t="s">
        <v>8</v>
      </c>
      <c r="C232" s="47"/>
      <c r="D232" s="47" t="s">
        <v>47</v>
      </c>
      <c r="E232" s="46">
        <v>1981</v>
      </c>
      <c r="F232" s="46">
        <v>1</v>
      </c>
      <c r="G232" s="3"/>
      <c r="H232" s="4">
        <v>30</v>
      </c>
      <c r="I232" s="4">
        <f t="shared" si="3"/>
        <v>36.299999999999997</v>
      </c>
      <c r="J232" s="18" t="s">
        <v>10</v>
      </c>
      <c r="K232" s="20"/>
      <c r="L232" s="18"/>
      <c r="M232" s="2"/>
    </row>
    <row r="233" spans="1:13" ht="30" customHeight="1" x14ac:dyDescent="0.3">
      <c r="A233" s="19" t="s">
        <v>59</v>
      </c>
      <c r="B233" s="3" t="s">
        <v>1670</v>
      </c>
      <c r="C233" s="3"/>
      <c r="D233" s="3" t="s">
        <v>47</v>
      </c>
      <c r="E233" s="3">
        <v>2009</v>
      </c>
      <c r="F233" s="3">
        <v>1</v>
      </c>
      <c r="G233" s="3"/>
      <c r="H233" s="4">
        <v>5</v>
      </c>
      <c r="I233" s="4">
        <f t="shared" si="3"/>
        <v>6.05</v>
      </c>
      <c r="J233" s="18"/>
      <c r="K233" s="20"/>
      <c r="L233" s="18"/>
      <c r="M233" s="2"/>
    </row>
    <row r="234" spans="1:13" ht="30" customHeight="1" x14ac:dyDescent="0.3">
      <c r="A234" s="19" t="s">
        <v>866</v>
      </c>
      <c r="B234" s="3" t="s">
        <v>11</v>
      </c>
      <c r="C234" s="3"/>
      <c r="D234" s="3" t="s">
        <v>47</v>
      </c>
      <c r="E234" s="3">
        <v>1989</v>
      </c>
      <c r="F234" s="3">
        <v>11</v>
      </c>
      <c r="G234" s="3"/>
      <c r="H234" s="4">
        <v>75</v>
      </c>
      <c r="I234" s="4">
        <f t="shared" si="3"/>
        <v>90.75</v>
      </c>
      <c r="J234" s="18" t="s">
        <v>10</v>
      </c>
      <c r="K234" s="20" t="s">
        <v>834</v>
      </c>
      <c r="L234" s="18"/>
      <c r="M234" s="2"/>
    </row>
    <row r="235" spans="1:13" ht="30" customHeight="1" x14ac:dyDescent="0.3">
      <c r="A235" s="27" t="s">
        <v>1547</v>
      </c>
      <c r="B235" s="47" t="s">
        <v>359</v>
      </c>
      <c r="C235" s="47"/>
      <c r="D235" s="47" t="s">
        <v>47</v>
      </c>
      <c r="E235" s="46">
        <v>1970</v>
      </c>
      <c r="F235" s="46">
        <v>1</v>
      </c>
      <c r="G235" s="3"/>
      <c r="H235" s="4">
        <v>20</v>
      </c>
      <c r="I235" s="4">
        <f t="shared" si="3"/>
        <v>24.2</v>
      </c>
      <c r="J235" s="18" t="s">
        <v>10</v>
      </c>
      <c r="K235" s="20"/>
      <c r="L235" s="18"/>
      <c r="M235" s="2"/>
    </row>
    <row r="236" spans="1:13" ht="30" customHeight="1" x14ac:dyDescent="0.3">
      <c r="A236" s="27" t="s">
        <v>1513</v>
      </c>
      <c r="B236" s="47" t="s">
        <v>359</v>
      </c>
      <c r="C236" s="47"/>
      <c r="D236" s="47" t="s">
        <v>47</v>
      </c>
      <c r="E236" s="46">
        <v>1970</v>
      </c>
      <c r="F236" s="46">
        <v>3</v>
      </c>
      <c r="G236" s="3"/>
      <c r="H236" s="4">
        <v>25</v>
      </c>
      <c r="I236" s="4">
        <f t="shared" si="3"/>
        <v>30.25</v>
      </c>
      <c r="J236" s="18" t="s">
        <v>10</v>
      </c>
      <c r="K236" s="20"/>
      <c r="L236" s="18"/>
      <c r="M236" s="2"/>
    </row>
    <row r="237" spans="1:13" ht="30" customHeight="1" x14ac:dyDescent="0.3">
      <c r="A237" s="27" t="s">
        <v>1546</v>
      </c>
      <c r="B237" s="47" t="s">
        <v>359</v>
      </c>
      <c r="C237" s="47"/>
      <c r="D237" s="47" t="s">
        <v>47</v>
      </c>
      <c r="E237" s="46">
        <v>1970</v>
      </c>
      <c r="F237" s="46">
        <v>1</v>
      </c>
      <c r="G237" s="3"/>
      <c r="H237" s="4">
        <v>29</v>
      </c>
      <c r="I237" s="4">
        <f t="shared" si="3"/>
        <v>35.089999999999996</v>
      </c>
      <c r="J237" s="18" t="s">
        <v>10</v>
      </c>
      <c r="K237" s="20"/>
      <c r="L237" s="18"/>
      <c r="M237" s="2"/>
    </row>
    <row r="238" spans="1:13" ht="30" customHeight="1" x14ac:dyDescent="0.3">
      <c r="A238" s="19" t="s">
        <v>691</v>
      </c>
      <c r="B238" s="3" t="s">
        <v>755</v>
      </c>
      <c r="C238" s="3"/>
      <c r="D238" s="3" t="s">
        <v>47</v>
      </c>
      <c r="E238" s="3">
        <v>1988</v>
      </c>
      <c r="F238" s="3">
        <v>9</v>
      </c>
      <c r="G238" s="3"/>
      <c r="H238" s="4">
        <v>30</v>
      </c>
      <c r="I238" s="4">
        <f t="shared" si="3"/>
        <v>36.299999999999997</v>
      </c>
      <c r="J238" s="18"/>
      <c r="K238" s="20"/>
      <c r="L238" s="18"/>
      <c r="M238" s="2"/>
    </row>
    <row r="239" spans="1:13" ht="30" customHeight="1" x14ac:dyDescent="0.3">
      <c r="A239" s="27" t="s">
        <v>1548</v>
      </c>
      <c r="B239" s="47" t="s">
        <v>401</v>
      </c>
      <c r="C239" s="47"/>
      <c r="D239" s="47" t="s">
        <v>47</v>
      </c>
      <c r="E239" s="46">
        <v>1995</v>
      </c>
      <c r="F239" s="46">
        <v>1</v>
      </c>
      <c r="G239" s="3"/>
      <c r="H239" s="4">
        <v>15</v>
      </c>
      <c r="I239" s="4">
        <f t="shared" si="3"/>
        <v>18.149999999999999</v>
      </c>
      <c r="J239" s="18"/>
      <c r="K239" s="20"/>
      <c r="L239" s="18"/>
      <c r="M239" s="2"/>
    </row>
    <row r="240" spans="1:13" ht="30" customHeight="1" x14ac:dyDescent="0.3">
      <c r="A240" s="27" t="s">
        <v>1599</v>
      </c>
      <c r="B240" s="47" t="s">
        <v>12</v>
      </c>
      <c r="C240" s="47"/>
      <c r="D240" s="47" t="s">
        <v>47</v>
      </c>
      <c r="E240" s="46">
        <v>1981</v>
      </c>
      <c r="F240" s="46">
        <v>1</v>
      </c>
      <c r="G240" s="3"/>
      <c r="H240" s="4">
        <v>25</v>
      </c>
      <c r="I240" s="4">
        <f t="shared" si="3"/>
        <v>30.25</v>
      </c>
      <c r="J240" s="18"/>
      <c r="K240" s="20"/>
      <c r="L240" s="18"/>
      <c r="M240" s="2"/>
    </row>
    <row r="241" spans="1:13" ht="30" customHeight="1" x14ac:dyDescent="0.3">
      <c r="A241" s="27" t="s">
        <v>1598</v>
      </c>
      <c r="B241" s="47" t="s">
        <v>12</v>
      </c>
      <c r="C241" s="47"/>
      <c r="D241" s="47" t="s">
        <v>47</v>
      </c>
      <c r="E241" s="46">
        <v>1981</v>
      </c>
      <c r="F241" s="46">
        <v>2</v>
      </c>
      <c r="G241" s="3"/>
      <c r="H241" s="4">
        <v>30</v>
      </c>
      <c r="I241" s="4">
        <f t="shared" si="3"/>
        <v>36.299999999999997</v>
      </c>
      <c r="J241" s="18"/>
      <c r="K241" s="20"/>
      <c r="L241" s="18"/>
      <c r="M241" s="2"/>
    </row>
    <row r="242" spans="1:13" ht="30" customHeight="1" x14ac:dyDescent="0.3">
      <c r="A242" s="27" t="s">
        <v>1523</v>
      </c>
      <c r="B242" s="47" t="s">
        <v>12</v>
      </c>
      <c r="C242" s="47"/>
      <c r="D242" s="47" t="s">
        <v>47</v>
      </c>
      <c r="E242" s="46">
        <v>1979</v>
      </c>
      <c r="F242" s="46">
        <v>1</v>
      </c>
      <c r="G242" s="3"/>
      <c r="H242" s="4">
        <v>35</v>
      </c>
      <c r="I242" s="4">
        <f t="shared" si="3"/>
        <v>42.35</v>
      </c>
      <c r="J242" s="18"/>
      <c r="K242" s="20"/>
      <c r="L242" s="18"/>
      <c r="M242" s="2"/>
    </row>
    <row r="243" spans="1:13" ht="30" customHeight="1" x14ac:dyDescent="0.3">
      <c r="A243" s="27" t="s">
        <v>1090</v>
      </c>
      <c r="B243" s="47" t="s">
        <v>755</v>
      </c>
      <c r="C243" s="47"/>
      <c r="D243" s="47" t="s">
        <v>47</v>
      </c>
      <c r="E243" s="46">
        <v>2003</v>
      </c>
      <c r="F243" s="46">
        <v>1</v>
      </c>
      <c r="G243" s="3"/>
      <c r="H243" s="4">
        <v>20</v>
      </c>
      <c r="I243" s="4">
        <f t="shared" si="3"/>
        <v>24.2</v>
      </c>
      <c r="J243" s="18"/>
      <c r="K243" s="20"/>
      <c r="L243" s="18"/>
      <c r="M243" s="2"/>
    </row>
    <row r="244" spans="1:13" ht="30" customHeight="1" x14ac:dyDescent="0.3">
      <c r="A244" s="27" t="s">
        <v>394</v>
      </c>
      <c r="B244" s="47" t="s">
        <v>15</v>
      </c>
      <c r="C244" s="47"/>
      <c r="D244" s="47" t="s">
        <v>47</v>
      </c>
      <c r="E244" s="46">
        <v>2016</v>
      </c>
      <c r="F244" s="46">
        <v>2</v>
      </c>
      <c r="G244" s="3"/>
      <c r="H244" s="4">
        <v>20.25</v>
      </c>
      <c r="I244" s="4">
        <f t="shared" si="3"/>
        <v>24.502499999999998</v>
      </c>
      <c r="J244" s="18"/>
      <c r="K244" s="20"/>
      <c r="L244" s="18"/>
      <c r="M244" s="2"/>
    </row>
    <row r="245" spans="1:13" ht="30" customHeight="1" x14ac:dyDescent="0.3">
      <c r="A245" s="27" t="s">
        <v>394</v>
      </c>
      <c r="B245" s="47" t="s">
        <v>15</v>
      </c>
      <c r="C245" s="47"/>
      <c r="D245" s="47" t="s">
        <v>47</v>
      </c>
      <c r="E245" s="46">
        <v>2019</v>
      </c>
      <c r="F245" s="46">
        <v>5</v>
      </c>
      <c r="G245" s="3"/>
      <c r="H245" s="4">
        <v>20.25</v>
      </c>
      <c r="I245" s="4">
        <f t="shared" si="3"/>
        <v>24.502499999999998</v>
      </c>
      <c r="J245" s="18"/>
      <c r="K245" s="20"/>
      <c r="L245" s="18"/>
      <c r="M245" s="2"/>
    </row>
    <row r="246" spans="1:13" ht="30" customHeight="1" x14ac:dyDescent="0.3">
      <c r="A246" s="27" t="s">
        <v>394</v>
      </c>
      <c r="B246" s="47" t="s">
        <v>15</v>
      </c>
      <c r="C246" s="47"/>
      <c r="D246" s="47" t="s">
        <v>47</v>
      </c>
      <c r="E246" s="46">
        <v>2020</v>
      </c>
      <c r="F246" s="46">
        <v>12</v>
      </c>
      <c r="G246" s="3"/>
      <c r="H246" s="4">
        <v>21.08</v>
      </c>
      <c r="I246" s="4">
        <f t="shared" si="3"/>
        <v>25.506799999999998</v>
      </c>
      <c r="J246" s="18"/>
      <c r="K246" s="20" t="s">
        <v>41</v>
      </c>
      <c r="L246" s="18"/>
      <c r="M246" s="2"/>
    </row>
    <row r="247" spans="1:13" ht="30" customHeight="1" x14ac:dyDescent="0.3">
      <c r="A247" s="27" t="s">
        <v>1483</v>
      </c>
      <c r="B247" s="47" t="s">
        <v>755</v>
      </c>
      <c r="C247" s="47"/>
      <c r="D247" s="47" t="s">
        <v>47</v>
      </c>
      <c r="E247" s="46">
        <v>1983</v>
      </c>
      <c r="F247" s="46">
        <v>2</v>
      </c>
      <c r="G247" s="3">
        <v>1.5</v>
      </c>
      <c r="H247" s="4">
        <v>40</v>
      </c>
      <c r="I247" s="4">
        <f t="shared" si="3"/>
        <v>48.4</v>
      </c>
      <c r="J247" s="18"/>
      <c r="K247" s="20"/>
      <c r="L247" s="18"/>
      <c r="M247" s="2"/>
    </row>
    <row r="248" spans="1:13" ht="30" customHeight="1" x14ac:dyDescent="0.3">
      <c r="A248" s="27" t="s">
        <v>1574</v>
      </c>
      <c r="B248" s="47" t="s">
        <v>11</v>
      </c>
      <c r="C248" s="47"/>
      <c r="D248" s="47" t="s">
        <v>47</v>
      </c>
      <c r="E248" s="46">
        <v>1995</v>
      </c>
      <c r="F248" s="46">
        <v>1</v>
      </c>
      <c r="G248" s="3"/>
      <c r="H248" s="4">
        <v>165</v>
      </c>
      <c r="I248" s="4">
        <f t="shared" si="3"/>
        <v>199.65</v>
      </c>
      <c r="J248" s="18" t="s">
        <v>10</v>
      </c>
      <c r="K248" s="20"/>
      <c r="L248" s="18"/>
      <c r="M248" s="2"/>
    </row>
    <row r="249" spans="1:13" ht="30" customHeight="1" x14ac:dyDescent="0.3">
      <c r="A249" s="27" t="s">
        <v>1335</v>
      </c>
      <c r="B249" s="47" t="s">
        <v>11</v>
      </c>
      <c r="C249" s="47"/>
      <c r="D249" s="47" t="s">
        <v>47</v>
      </c>
      <c r="E249" s="46">
        <v>1973</v>
      </c>
      <c r="F249" s="46">
        <v>1</v>
      </c>
      <c r="G249" s="3"/>
      <c r="H249" s="4">
        <v>85</v>
      </c>
      <c r="I249" s="4">
        <f t="shared" si="3"/>
        <v>102.85</v>
      </c>
      <c r="J249" s="18" t="s">
        <v>10</v>
      </c>
      <c r="K249" s="20"/>
      <c r="L249" s="18"/>
      <c r="M249" s="2"/>
    </row>
    <row r="250" spans="1:13" ht="30" customHeight="1" x14ac:dyDescent="0.3">
      <c r="A250" s="27" t="s">
        <v>1354</v>
      </c>
      <c r="B250" s="47" t="s">
        <v>956</v>
      </c>
      <c r="C250" s="47"/>
      <c r="D250" s="47" t="s">
        <v>47</v>
      </c>
      <c r="E250" s="46">
        <v>1985</v>
      </c>
      <c r="F250" s="46">
        <v>6</v>
      </c>
      <c r="G250" s="3"/>
      <c r="H250" s="4">
        <v>55</v>
      </c>
      <c r="I250" s="4">
        <f t="shared" si="3"/>
        <v>66.55</v>
      </c>
      <c r="J250" s="18" t="s">
        <v>10</v>
      </c>
      <c r="K250" s="20"/>
      <c r="L250" s="18"/>
      <c r="M250" s="2"/>
    </row>
    <row r="251" spans="1:13" ht="30" customHeight="1" x14ac:dyDescent="0.3">
      <c r="A251" s="19" t="s">
        <v>707</v>
      </c>
      <c r="B251" s="3" t="s">
        <v>401</v>
      </c>
      <c r="C251" s="3"/>
      <c r="D251" s="3" t="s">
        <v>47</v>
      </c>
      <c r="E251" s="3">
        <v>1975</v>
      </c>
      <c r="F251" s="3">
        <v>12</v>
      </c>
      <c r="G251" s="3"/>
      <c r="H251" s="4">
        <v>25</v>
      </c>
      <c r="I251" s="4">
        <f t="shared" si="3"/>
        <v>30.25</v>
      </c>
      <c r="J251" s="18"/>
      <c r="K251" s="20"/>
      <c r="L251" s="18"/>
      <c r="M251" s="2"/>
    </row>
    <row r="252" spans="1:13" ht="30" customHeight="1" x14ac:dyDescent="0.3">
      <c r="A252" s="27" t="s">
        <v>1047</v>
      </c>
      <c r="B252" s="47" t="s">
        <v>11</v>
      </c>
      <c r="C252" s="47"/>
      <c r="D252" s="47" t="s">
        <v>47</v>
      </c>
      <c r="E252" s="46">
        <v>1976</v>
      </c>
      <c r="F252" s="46">
        <v>1</v>
      </c>
      <c r="G252" s="3"/>
      <c r="H252" s="4">
        <v>175</v>
      </c>
      <c r="I252" s="4">
        <f t="shared" si="3"/>
        <v>211.75</v>
      </c>
      <c r="J252" s="18"/>
      <c r="K252" s="20"/>
      <c r="L252" s="18"/>
      <c r="M252" s="2"/>
    </row>
    <row r="253" spans="1:13" ht="30" customHeight="1" x14ac:dyDescent="0.3">
      <c r="A253" s="27" t="s">
        <v>1870</v>
      </c>
      <c r="B253" s="47" t="s">
        <v>11</v>
      </c>
      <c r="C253" s="47"/>
      <c r="D253" s="47" t="s">
        <v>47</v>
      </c>
      <c r="E253" s="46">
        <v>1982</v>
      </c>
      <c r="F253" s="46">
        <v>3</v>
      </c>
      <c r="G253" s="3"/>
      <c r="H253" s="4">
        <v>295</v>
      </c>
      <c r="I253" s="4">
        <f t="shared" si="3"/>
        <v>356.95</v>
      </c>
      <c r="J253" s="18" t="s">
        <v>10</v>
      </c>
      <c r="K253" s="20"/>
      <c r="L253" s="18"/>
      <c r="M253" s="2"/>
    </row>
    <row r="254" spans="1:13" ht="30" customHeight="1" x14ac:dyDescent="0.3">
      <c r="A254" s="27" t="s">
        <v>1046</v>
      </c>
      <c r="B254" s="47" t="s">
        <v>11</v>
      </c>
      <c r="C254" s="47"/>
      <c r="D254" s="47" t="s">
        <v>47</v>
      </c>
      <c r="E254" s="46">
        <v>1976</v>
      </c>
      <c r="F254" s="46">
        <f>4-1</f>
        <v>3</v>
      </c>
      <c r="G254" s="3"/>
      <c r="H254" s="4">
        <v>195</v>
      </c>
      <c r="I254" s="4">
        <f t="shared" si="3"/>
        <v>235.95</v>
      </c>
      <c r="J254" s="18"/>
      <c r="K254" s="20"/>
      <c r="L254" s="18"/>
      <c r="M254" s="2"/>
    </row>
    <row r="255" spans="1:13" ht="30" customHeight="1" x14ac:dyDescent="0.3">
      <c r="A255" s="27" t="s">
        <v>1116</v>
      </c>
      <c r="B255" s="47" t="s">
        <v>956</v>
      </c>
      <c r="C255" s="47"/>
      <c r="D255" s="47" t="s">
        <v>47</v>
      </c>
      <c r="E255" s="46">
        <v>2009</v>
      </c>
      <c r="F255" s="46">
        <v>5</v>
      </c>
      <c r="G255" s="3"/>
      <c r="H255" s="4">
        <v>85</v>
      </c>
      <c r="I255" s="4">
        <f t="shared" si="3"/>
        <v>102.85</v>
      </c>
      <c r="J255" s="18"/>
      <c r="K255" s="20"/>
      <c r="L255" s="18"/>
      <c r="M255" s="2"/>
    </row>
    <row r="256" spans="1:13" ht="30" customHeight="1" x14ac:dyDescent="0.3">
      <c r="A256" s="27" t="s">
        <v>1144</v>
      </c>
      <c r="B256" s="47" t="s">
        <v>956</v>
      </c>
      <c r="C256" s="47"/>
      <c r="D256" s="47" t="s">
        <v>47</v>
      </c>
      <c r="E256" s="46">
        <v>1981</v>
      </c>
      <c r="F256" s="46">
        <v>6</v>
      </c>
      <c r="G256" s="3"/>
      <c r="H256" s="4">
        <v>55</v>
      </c>
      <c r="I256" s="4">
        <f t="shared" si="3"/>
        <v>66.55</v>
      </c>
      <c r="J256" s="18"/>
      <c r="K256" s="20"/>
      <c r="L256" s="18"/>
      <c r="M256" s="2"/>
    </row>
    <row r="257" spans="1:13" ht="30" customHeight="1" x14ac:dyDescent="0.3">
      <c r="A257" s="27" t="s">
        <v>56</v>
      </c>
      <c r="B257" s="47" t="s">
        <v>409</v>
      </c>
      <c r="C257" s="47"/>
      <c r="D257" s="47" t="s">
        <v>47</v>
      </c>
      <c r="E257" s="46">
        <v>2019</v>
      </c>
      <c r="F257" s="46">
        <v>24</v>
      </c>
      <c r="G257" s="3"/>
      <c r="H257" s="4">
        <v>10.74</v>
      </c>
      <c r="I257" s="4">
        <f t="shared" si="3"/>
        <v>12.9954</v>
      </c>
      <c r="J257" s="18"/>
      <c r="K257" s="20" t="s">
        <v>41</v>
      </c>
      <c r="L257" s="18"/>
      <c r="M257" s="2"/>
    </row>
    <row r="258" spans="1:13" ht="30" customHeight="1" x14ac:dyDescent="0.3">
      <c r="A258" s="27" t="s">
        <v>1462</v>
      </c>
      <c r="B258" s="47" t="s">
        <v>57</v>
      </c>
      <c r="C258" s="47"/>
      <c r="D258" s="47" t="s">
        <v>47</v>
      </c>
      <c r="E258" s="46">
        <v>2020</v>
      </c>
      <c r="F258" s="46">
        <v>24</v>
      </c>
      <c r="G258" s="3"/>
      <c r="H258" s="4">
        <v>9.92</v>
      </c>
      <c r="I258" s="4">
        <f t="shared" si="3"/>
        <v>12.0032</v>
      </c>
      <c r="J258" s="18"/>
      <c r="K258" s="20" t="s">
        <v>62</v>
      </c>
      <c r="L258" s="18"/>
      <c r="M258" s="2"/>
    </row>
    <row r="259" spans="1:13" ht="30" customHeight="1" x14ac:dyDescent="0.3">
      <c r="A259" s="27" t="s">
        <v>470</v>
      </c>
      <c r="B259" s="47" t="s">
        <v>409</v>
      </c>
      <c r="C259" s="47"/>
      <c r="D259" s="47" t="s">
        <v>47</v>
      </c>
      <c r="E259" s="46">
        <v>2019</v>
      </c>
      <c r="F259" s="46">
        <v>12</v>
      </c>
      <c r="G259" s="3">
        <v>1.5</v>
      </c>
      <c r="H259" s="4">
        <v>22.31</v>
      </c>
      <c r="I259" s="4">
        <f t="shared" si="3"/>
        <v>26.995099999999997</v>
      </c>
      <c r="J259" s="18"/>
      <c r="K259" s="20" t="s">
        <v>62</v>
      </c>
      <c r="L259" s="18"/>
      <c r="M259" s="2"/>
    </row>
    <row r="260" spans="1:13" ht="30" customHeight="1" x14ac:dyDescent="0.3">
      <c r="A260" s="19" t="s">
        <v>735</v>
      </c>
      <c r="B260" s="3" t="s">
        <v>11</v>
      </c>
      <c r="C260" s="3"/>
      <c r="D260" s="3" t="s">
        <v>47</v>
      </c>
      <c r="E260" s="3">
        <v>2008</v>
      </c>
      <c r="F260" s="3">
        <v>12</v>
      </c>
      <c r="G260" s="3"/>
      <c r="H260" s="4">
        <v>30</v>
      </c>
      <c r="I260" s="4">
        <f t="shared" si="3"/>
        <v>36.299999999999997</v>
      </c>
      <c r="J260" s="18"/>
      <c r="K260" s="20" t="s">
        <v>29</v>
      </c>
      <c r="L260" s="18"/>
      <c r="M260" s="2"/>
    </row>
    <row r="261" spans="1:13" ht="30" customHeight="1" x14ac:dyDescent="0.3">
      <c r="A261" s="27" t="s">
        <v>735</v>
      </c>
      <c r="B261" s="47" t="s">
        <v>11</v>
      </c>
      <c r="C261" s="47"/>
      <c r="D261" s="47" t="s">
        <v>47</v>
      </c>
      <c r="E261" s="46">
        <v>2016</v>
      </c>
      <c r="F261" s="46">
        <v>12</v>
      </c>
      <c r="G261" s="3"/>
      <c r="H261" s="4">
        <v>37</v>
      </c>
      <c r="I261" s="4">
        <f t="shared" si="3"/>
        <v>44.769999999999996</v>
      </c>
      <c r="J261" s="18"/>
      <c r="K261" s="20" t="s">
        <v>29</v>
      </c>
      <c r="L261" s="18"/>
      <c r="M261" s="2"/>
    </row>
    <row r="262" spans="1:13" ht="30" customHeight="1" x14ac:dyDescent="0.3">
      <c r="A262" s="27" t="s">
        <v>1186</v>
      </c>
      <c r="B262" s="47" t="s">
        <v>1179</v>
      </c>
      <c r="C262" s="47"/>
      <c r="D262" s="47" t="s">
        <v>47</v>
      </c>
      <c r="E262" s="46">
        <v>1986</v>
      </c>
      <c r="F262" s="46">
        <v>1</v>
      </c>
      <c r="G262" s="3"/>
      <c r="H262" s="4">
        <v>20</v>
      </c>
      <c r="I262" s="4">
        <f t="shared" si="3"/>
        <v>24.2</v>
      </c>
      <c r="J262" s="18"/>
      <c r="K262" s="20"/>
      <c r="L262" s="18"/>
      <c r="M262" s="2"/>
    </row>
    <row r="263" spans="1:13" ht="30" customHeight="1" x14ac:dyDescent="0.3">
      <c r="A263" s="27" t="s">
        <v>1212</v>
      </c>
      <c r="B263" s="47" t="s">
        <v>30</v>
      </c>
      <c r="C263" s="47"/>
      <c r="D263" s="47" t="s">
        <v>47</v>
      </c>
      <c r="E263" s="46">
        <v>1973</v>
      </c>
      <c r="F263" s="46">
        <v>1</v>
      </c>
      <c r="G263" s="3"/>
      <c r="H263" s="4">
        <v>45</v>
      </c>
      <c r="I263" s="4">
        <f t="shared" si="3"/>
        <v>54.449999999999996</v>
      </c>
      <c r="J263" s="18"/>
      <c r="K263" s="20"/>
      <c r="L263" s="18"/>
      <c r="M263" s="2"/>
    </row>
    <row r="264" spans="1:13" ht="30" customHeight="1" x14ac:dyDescent="0.3">
      <c r="A264" s="19" t="s">
        <v>793</v>
      </c>
      <c r="B264" s="3" t="s">
        <v>30</v>
      </c>
      <c r="C264" s="3"/>
      <c r="D264" s="3" t="s">
        <v>47</v>
      </c>
      <c r="E264" s="3">
        <v>1994</v>
      </c>
      <c r="F264" s="3">
        <v>1</v>
      </c>
      <c r="G264" s="3"/>
      <c r="H264" s="4">
        <v>35</v>
      </c>
      <c r="I264" s="4">
        <f t="shared" ref="I264:I327" si="4">H264*$L$7</f>
        <v>42.35</v>
      </c>
      <c r="J264" s="18" t="s">
        <v>10</v>
      </c>
      <c r="K264" s="20"/>
      <c r="L264" s="18"/>
      <c r="M264" s="2"/>
    </row>
    <row r="265" spans="1:13" ht="30" customHeight="1" x14ac:dyDescent="0.3">
      <c r="A265" s="27" t="s">
        <v>1253</v>
      </c>
      <c r="B265" s="47" t="s">
        <v>1300</v>
      </c>
      <c r="C265" s="47"/>
      <c r="D265" s="47" t="s">
        <v>47</v>
      </c>
      <c r="E265" s="46">
        <v>1984</v>
      </c>
      <c r="F265" s="46">
        <v>4</v>
      </c>
      <c r="G265" s="3"/>
      <c r="H265" s="4">
        <v>24</v>
      </c>
      <c r="I265" s="4">
        <f t="shared" si="4"/>
        <v>29.04</v>
      </c>
      <c r="J265" s="18" t="s">
        <v>10</v>
      </c>
      <c r="K265" s="20"/>
      <c r="L265" s="18"/>
      <c r="M265" s="2"/>
    </row>
    <row r="266" spans="1:13" ht="30" customHeight="1" x14ac:dyDescent="0.3">
      <c r="A266" s="27" t="s">
        <v>667</v>
      </c>
      <c r="B266" s="47" t="s">
        <v>359</v>
      </c>
      <c r="C266" s="47"/>
      <c r="D266" s="47" t="s">
        <v>47</v>
      </c>
      <c r="E266" s="46">
        <v>2016</v>
      </c>
      <c r="F266" s="46">
        <v>12</v>
      </c>
      <c r="G266" s="3"/>
      <c r="H266" s="4">
        <v>17.36</v>
      </c>
      <c r="I266" s="4">
        <f t="shared" si="4"/>
        <v>21.005599999999998</v>
      </c>
      <c r="J266" s="18"/>
      <c r="K266" s="20"/>
      <c r="L266" s="18"/>
      <c r="M266" s="2"/>
    </row>
    <row r="267" spans="1:13" ht="30" customHeight="1" x14ac:dyDescent="0.3">
      <c r="A267" s="19" t="s">
        <v>598</v>
      </c>
      <c r="B267" s="3" t="s">
        <v>11</v>
      </c>
      <c r="C267" s="3"/>
      <c r="D267" s="3" t="s">
        <v>47</v>
      </c>
      <c r="E267" s="3">
        <v>2000</v>
      </c>
      <c r="F267" s="3">
        <v>12</v>
      </c>
      <c r="G267" s="3"/>
      <c r="H267" s="4">
        <v>35</v>
      </c>
      <c r="I267" s="4">
        <f t="shared" si="4"/>
        <v>42.35</v>
      </c>
      <c r="J267" s="18"/>
      <c r="K267" s="20"/>
      <c r="L267" s="18"/>
      <c r="M267" s="2"/>
    </row>
    <row r="268" spans="1:13" ht="30" customHeight="1" x14ac:dyDescent="0.3">
      <c r="A268" s="27" t="s">
        <v>1192</v>
      </c>
      <c r="B268" s="47" t="s">
        <v>9</v>
      </c>
      <c r="C268" s="47"/>
      <c r="D268" s="47" t="s">
        <v>47</v>
      </c>
      <c r="E268" s="46">
        <v>1979</v>
      </c>
      <c r="F268" s="46">
        <v>1</v>
      </c>
      <c r="G268" s="3"/>
      <c r="H268" s="4">
        <v>25</v>
      </c>
      <c r="I268" s="4">
        <f t="shared" si="4"/>
        <v>30.25</v>
      </c>
      <c r="J268" s="18" t="s">
        <v>10</v>
      </c>
      <c r="K268" s="20"/>
      <c r="L268" s="18"/>
      <c r="M268" s="2"/>
    </row>
    <row r="269" spans="1:13" ht="30" customHeight="1" x14ac:dyDescent="0.3">
      <c r="A269" s="19" t="s">
        <v>48</v>
      </c>
      <c r="B269" s="3" t="s">
        <v>755</v>
      </c>
      <c r="C269" s="3"/>
      <c r="D269" s="3" t="s">
        <v>47</v>
      </c>
      <c r="E269" s="3">
        <v>1993</v>
      </c>
      <c r="F269" s="3">
        <v>11</v>
      </c>
      <c r="G269" s="3"/>
      <c r="H269" s="4">
        <v>20</v>
      </c>
      <c r="I269" s="4">
        <f t="shared" si="4"/>
        <v>24.2</v>
      </c>
      <c r="J269" s="3"/>
      <c r="K269" s="20"/>
      <c r="L269" s="18"/>
      <c r="M269" s="2"/>
    </row>
    <row r="270" spans="1:13" ht="30" customHeight="1" x14ac:dyDescent="0.3">
      <c r="A270" s="19" t="s">
        <v>38</v>
      </c>
      <c r="B270" s="3" t="s">
        <v>955</v>
      </c>
      <c r="C270" s="3"/>
      <c r="D270" s="3" t="s">
        <v>47</v>
      </c>
      <c r="E270" s="3">
        <v>1985</v>
      </c>
      <c r="F270" s="3">
        <v>1</v>
      </c>
      <c r="G270" s="3"/>
      <c r="H270" s="4">
        <v>32</v>
      </c>
      <c r="I270" s="4">
        <f t="shared" si="4"/>
        <v>38.72</v>
      </c>
      <c r="J270" s="18"/>
      <c r="K270" s="20"/>
      <c r="L270" s="18"/>
      <c r="M270" s="2"/>
    </row>
    <row r="271" spans="1:13" ht="30" customHeight="1" x14ac:dyDescent="0.3">
      <c r="A271" s="27" t="s">
        <v>1050</v>
      </c>
      <c r="B271" s="47" t="s">
        <v>955</v>
      </c>
      <c r="C271" s="47"/>
      <c r="D271" s="47" t="s">
        <v>47</v>
      </c>
      <c r="E271" s="46">
        <v>1971</v>
      </c>
      <c r="F271" s="46">
        <v>2</v>
      </c>
      <c r="G271" s="3"/>
      <c r="H271" s="4">
        <v>30</v>
      </c>
      <c r="I271" s="4">
        <f t="shared" si="4"/>
        <v>36.299999999999997</v>
      </c>
      <c r="J271" s="18" t="s">
        <v>10</v>
      </c>
      <c r="K271" s="20"/>
      <c r="L271" s="18"/>
      <c r="M271" s="2"/>
    </row>
    <row r="272" spans="1:13" ht="30" customHeight="1" x14ac:dyDescent="0.3">
      <c r="A272" s="27" t="s">
        <v>1434</v>
      </c>
      <c r="B272" s="47" t="s">
        <v>37</v>
      </c>
      <c r="C272" s="47" t="s">
        <v>431</v>
      </c>
      <c r="D272" s="47" t="s">
        <v>47</v>
      </c>
      <c r="E272" s="46">
        <v>1955</v>
      </c>
      <c r="F272" s="46">
        <v>1</v>
      </c>
      <c r="G272" s="3"/>
      <c r="H272" s="4">
        <v>75</v>
      </c>
      <c r="I272" s="4">
        <f t="shared" si="4"/>
        <v>90.75</v>
      </c>
      <c r="J272" s="18" t="s">
        <v>10</v>
      </c>
      <c r="K272" s="20"/>
      <c r="L272" s="18"/>
      <c r="M272" s="2"/>
    </row>
    <row r="273" spans="1:13" ht="30" customHeight="1" x14ac:dyDescent="0.3">
      <c r="A273" s="27" t="s">
        <v>433</v>
      </c>
      <c r="B273" s="47" t="s">
        <v>401</v>
      </c>
      <c r="C273" s="47"/>
      <c r="D273" s="47" t="s">
        <v>47</v>
      </c>
      <c r="E273" s="46">
        <v>1964</v>
      </c>
      <c r="F273" s="46">
        <v>1</v>
      </c>
      <c r="G273" s="3"/>
      <c r="H273" s="4">
        <v>25</v>
      </c>
      <c r="I273" s="4">
        <f t="shared" si="4"/>
        <v>30.25</v>
      </c>
      <c r="J273" s="18"/>
      <c r="K273" s="20"/>
      <c r="L273" s="18"/>
      <c r="M273" s="2"/>
    </row>
    <row r="274" spans="1:13" ht="30" customHeight="1" x14ac:dyDescent="0.3">
      <c r="A274" s="27" t="s">
        <v>473</v>
      </c>
      <c r="B274" s="47" t="s">
        <v>401</v>
      </c>
      <c r="C274" s="47"/>
      <c r="D274" s="47" t="s">
        <v>47</v>
      </c>
      <c r="E274" s="46">
        <v>1961</v>
      </c>
      <c r="F274" s="46">
        <f>6-2</f>
        <v>4</v>
      </c>
      <c r="G274" s="3"/>
      <c r="H274" s="4">
        <v>55</v>
      </c>
      <c r="I274" s="4">
        <f t="shared" si="4"/>
        <v>66.55</v>
      </c>
      <c r="J274" s="18"/>
      <c r="K274" s="20"/>
      <c r="L274" s="18"/>
      <c r="M274" s="2"/>
    </row>
    <row r="275" spans="1:13" ht="30" customHeight="1" x14ac:dyDescent="0.3">
      <c r="A275" s="27" t="s">
        <v>315</v>
      </c>
      <c r="B275" s="47" t="s">
        <v>359</v>
      </c>
      <c r="C275" s="47"/>
      <c r="D275" s="47" t="s">
        <v>47</v>
      </c>
      <c r="E275" s="52" t="s">
        <v>387</v>
      </c>
      <c r="F275" s="46">
        <v>1</v>
      </c>
      <c r="G275" s="3"/>
      <c r="H275" s="4">
        <v>25</v>
      </c>
      <c r="I275" s="4">
        <f t="shared" si="4"/>
        <v>30.25</v>
      </c>
      <c r="J275" s="18"/>
      <c r="K275" s="20"/>
      <c r="L275" s="18"/>
      <c r="M275" s="2"/>
    </row>
    <row r="276" spans="1:13" ht="30" customHeight="1" x14ac:dyDescent="0.3">
      <c r="A276" s="19" t="s">
        <v>517</v>
      </c>
      <c r="B276" s="3" t="s">
        <v>755</v>
      </c>
      <c r="C276" s="3"/>
      <c r="D276" s="3" t="s">
        <v>47</v>
      </c>
      <c r="E276" s="3">
        <v>1988</v>
      </c>
      <c r="F276" s="3">
        <f>10-3-2</f>
        <v>5</v>
      </c>
      <c r="G276" s="3"/>
      <c r="H276" s="4">
        <v>35</v>
      </c>
      <c r="I276" s="4">
        <f t="shared" si="4"/>
        <v>42.35</v>
      </c>
      <c r="J276" s="18"/>
      <c r="K276" s="20"/>
      <c r="L276" s="18"/>
      <c r="M276" s="2"/>
    </row>
    <row r="277" spans="1:13" ht="30" customHeight="1" x14ac:dyDescent="0.3">
      <c r="A277" s="19" t="s">
        <v>466</v>
      </c>
      <c r="B277" s="3" t="s">
        <v>11</v>
      </c>
      <c r="C277" s="3"/>
      <c r="D277" s="3" t="s">
        <v>47</v>
      </c>
      <c r="E277" s="3">
        <v>2006</v>
      </c>
      <c r="F277" s="3">
        <v>5</v>
      </c>
      <c r="G277" s="3"/>
      <c r="H277" s="4">
        <v>155</v>
      </c>
      <c r="I277" s="4">
        <f t="shared" si="4"/>
        <v>187.54999999999998</v>
      </c>
      <c r="J277" s="18"/>
      <c r="K277" s="20" t="s">
        <v>35</v>
      </c>
      <c r="L277" s="18"/>
      <c r="M277" s="2"/>
    </row>
    <row r="278" spans="1:13" ht="30" customHeight="1" x14ac:dyDescent="0.3">
      <c r="A278" s="27" t="s">
        <v>1851</v>
      </c>
      <c r="B278" s="47" t="s">
        <v>12</v>
      </c>
      <c r="C278" s="47"/>
      <c r="D278" s="47" t="s">
        <v>47</v>
      </c>
      <c r="E278" s="46">
        <v>1998</v>
      </c>
      <c r="F278" s="46">
        <v>12</v>
      </c>
      <c r="G278" s="3"/>
      <c r="H278" s="4">
        <v>25</v>
      </c>
      <c r="I278" s="4">
        <f t="shared" si="4"/>
        <v>30.25</v>
      </c>
      <c r="J278" s="18" t="s">
        <v>10</v>
      </c>
      <c r="K278" s="20" t="s">
        <v>29</v>
      </c>
      <c r="L278" s="18"/>
      <c r="M278" s="2"/>
    </row>
    <row r="279" spans="1:13" ht="30" customHeight="1" x14ac:dyDescent="0.3">
      <c r="A279" s="27" t="s">
        <v>1851</v>
      </c>
      <c r="B279" s="47" t="s">
        <v>12</v>
      </c>
      <c r="C279" s="47"/>
      <c r="D279" s="47" t="s">
        <v>47</v>
      </c>
      <c r="E279" s="46">
        <v>2001</v>
      </c>
      <c r="F279" s="46">
        <v>8</v>
      </c>
      <c r="G279" s="3"/>
      <c r="H279" s="4">
        <v>20</v>
      </c>
      <c r="I279" s="4">
        <f t="shared" si="4"/>
        <v>24.2</v>
      </c>
      <c r="J279" s="18" t="s">
        <v>10</v>
      </c>
      <c r="K279" s="20" t="s">
        <v>29</v>
      </c>
      <c r="L279" s="18"/>
      <c r="M279" s="2"/>
    </row>
    <row r="280" spans="1:13" ht="30" customHeight="1" x14ac:dyDescent="0.3">
      <c r="A280" s="27" t="s">
        <v>1851</v>
      </c>
      <c r="B280" s="47" t="s">
        <v>12</v>
      </c>
      <c r="C280" s="47"/>
      <c r="D280" s="47" t="s">
        <v>47</v>
      </c>
      <c r="E280" s="46">
        <v>2004</v>
      </c>
      <c r="F280" s="46">
        <v>11</v>
      </c>
      <c r="G280" s="3"/>
      <c r="H280" s="4">
        <v>20</v>
      </c>
      <c r="I280" s="4">
        <f t="shared" si="4"/>
        <v>24.2</v>
      </c>
      <c r="J280" s="18" t="s">
        <v>10</v>
      </c>
      <c r="K280" s="20" t="s">
        <v>29</v>
      </c>
      <c r="L280" s="18"/>
      <c r="M280" s="2"/>
    </row>
    <row r="281" spans="1:13" ht="30" customHeight="1" x14ac:dyDescent="0.3">
      <c r="A281" s="19" t="s">
        <v>561</v>
      </c>
      <c r="B281" s="3" t="s">
        <v>12</v>
      </c>
      <c r="C281" s="3"/>
      <c r="D281" s="3" t="s">
        <v>47</v>
      </c>
      <c r="E281" s="3">
        <v>1986</v>
      </c>
      <c r="F281" s="3">
        <v>1</v>
      </c>
      <c r="G281" s="3"/>
      <c r="H281" s="4">
        <v>30</v>
      </c>
      <c r="I281" s="4">
        <f t="shared" si="4"/>
        <v>36.299999999999997</v>
      </c>
      <c r="J281" s="18"/>
      <c r="K281" s="20"/>
      <c r="L281" s="18"/>
      <c r="M281" s="2"/>
    </row>
    <row r="282" spans="1:13" ht="30" customHeight="1" x14ac:dyDescent="0.3">
      <c r="A282" s="27" t="s">
        <v>1254</v>
      </c>
      <c r="B282" s="47" t="s">
        <v>12</v>
      </c>
      <c r="C282" s="47"/>
      <c r="D282" s="47" t="s">
        <v>47</v>
      </c>
      <c r="E282" s="46">
        <v>1975</v>
      </c>
      <c r="F282" s="46">
        <v>1</v>
      </c>
      <c r="G282" s="3"/>
      <c r="H282" s="4">
        <v>35</v>
      </c>
      <c r="I282" s="4">
        <f t="shared" si="4"/>
        <v>42.35</v>
      </c>
      <c r="J282" s="18" t="s">
        <v>10</v>
      </c>
      <c r="K282" s="20"/>
      <c r="L282" s="18"/>
      <c r="M282" s="2"/>
    </row>
    <row r="283" spans="1:13" ht="30" customHeight="1" x14ac:dyDescent="0.3">
      <c r="A283" s="27" t="s">
        <v>1833</v>
      </c>
      <c r="B283" s="47" t="s">
        <v>1830</v>
      </c>
      <c r="C283" s="47"/>
      <c r="D283" s="47" t="s">
        <v>47</v>
      </c>
      <c r="E283" s="46">
        <v>1966</v>
      </c>
      <c r="F283" s="46">
        <v>3</v>
      </c>
      <c r="G283" s="3"/>
      <c r="H283" s="4">
        <v>25</v>
      </c>
      <c r="I283" s="4">
        <f t="shared" si="4"/>
        <v>30.25</v>
      </c>
      <c r="J283" s="18" t="s">
        <v>10</v>
      </c>
      <c r="K283" s="20"/>
      <c r="L283" s="18"/>
      <c r="M283" s="2"/>
    </row>
    <row r="284" spans="1:13" ht="30" customHeight="1" x14ac:dyDescent="0.3">
      <c r="A284" s="63" t="s">
        <v>1816</v>
      </c>
      <c r="B284" s="3" t="s">
        <v>9</v>
      </c>
      <c r="C284" s="3"/>
      <c r="D284" s="3" t="s">
        <v>47</v>
      </c>
      <c r="E284" s="3">
        <v>2000</v>
      </c>
      <c r="F284" s="3">
        <v>12</v>
      </c>
      <c r="G284" s="3"/>
      <c r="H284" s="4">
        <v>29</v>
      </c>
      <c r="I284" s="4">
        <f>H284*Bourgogne!$L$6</f>
        <v>35.089999999999996</v>
      </c>
      <c r="J284" s="18" t="s">
        <v>10</v>
      </c>
      <c r="K284" s="20" t="s">
        <v>29</v>
      </c>
      <c r="L284" s="18"/>
      <c r="M284" s="2"/>
    </row>
    <row r="285" spans="1:13" ht="30" customHeight="1" x14ac:dyDescent="0.3">
      <c r="A285" s="27" t="s">
        <v>60</v>
      </c>
      <c r="B285" s="47" t="s">
        <v>8</v>
      </c>
      <c r="C285" s="47" t="s">
        <v>1000</v>
      </c>
      <c r="D285" s="47" t="s">
        <v>47</v>
      </c>
      <c r="E285" s="46">
        <v>1997</v>
      </c>
      <c r="F285" s="46">
        <v>24</v>
      </c>
      <c r="G285" s="3"/>
      <c r="H285" s="4">
        <v>35</v>
      </c>
      <c r="I285" s="4">
        <f t="shared" ref="I285:I348" si="5">H285*$L$7</f>
        <v>42.35</v>
      </c>
      <c r="J285" s="18" t="s">
        <v>10</v>
      </c>
      <c r="K285" s="20" t="s">
        <v>29</v>
      </c>
      <c r="L285" s="18"/>
      <c r="M285" s="2"/>
    </row>
    <row r="286" spans="1:13" ht="30" customHeight="1" x14ac:dyDescent="0.3">
      <c r="A286" s="19" t="s">
        <v>60</v>
      </c>
      <c r="B286" s="3" t="s">
        <v>8</v>
      </c>
      <c r="C286" s="47" t="s">
        <v>1000</v>
      </c>
      <c r="D286" s="3" t="s">
        <v>47</v>
      </c>
      <c r="E286" s="3">
        <v>2009</v>
      </c>
      <c r="F286" s="3">
        <v>2</v>
      </c>
      <c r="G286" s="3"/>
      <c r="H286" s="4">
        <v>29</v>
      </c>
      <c r="I286" s="4">
        <f t="shared" si="5"/>
        <v>35.089999999999996</v>
      </c>
      <c r="J286" s="18"/>
      <c r="K286" s="20"/>
      <c r="L286" s="18"/>
      <c r="M286" s="2"/>
    </row>
    <row r="287" spans="1:13" ht="30" customHeight="1" x14ac:dyDescent="0.3">
      <c r="A287" s="27" t="s">
        <v>1841</v>
      </c>
      <c r="B287" s="47" t="s">
        <v>8</v>
      </c>
      <c r="C287" s="47" t="s">
        <v>1000</v>
      </c>
      <c r="D287" s="47" t="s">
        <v>47</v>
      </c>
      <c r="E287" s="46">
        <v>1997</v>
      </c>
      <c r="F287" s="46">
        <v>1</v>
      </c>
      <c r="G287" s="3">
        <v>0.375</v>
      </c>
      <c r="H287" s="4">
        <v>16.53</v>
      </c>
      <c r="I287" s="4">
        <f t="shared" si="5"/>
        <v>20.001300000000001</v>
      </c>
      <c r="J287" s="18" t="s">
        <v>10</v>
      </c>
      <c r="K287" s="20"/>
      <c r="L287" s="18"/>
      <c r="M287" s="2"/>
    </row>
    <row r="288" spans="1:13" ht="30" customHeight="1" x14ac:dyDescent="0.3">
      <c r="A288" s="27" t="s">
        <v>1136</v>
      </c>
      <c r="B288" s="47" t="s">
        <v>359</v>
      </c>
      <c r="C288" s="47"/>
      <c r="D288" s="47" t="s">
        <v>47</v>
      </c>
      <c r="E288" s="46">
        <v>1975</v>
      </c>
      <c r="F288" s="46">
        <v>1</v>
      </c>
      <c r="G288" s="3"/>
      <c r="H288" s="4">
        <v>20</v>
      </c>
      <c r="I288" s="4">
        <f t="shared" si="5"/>
        <v>24.2</v>
      </c>
      <c r="J288" s="18" t="s">
        <v>10</v>
      </c>
      <c r="K288" s="20"/>
      <c r="L288" s="18"/>
      <c r="M288" s="2"/>
    </row>
    <row r="289" spans="1:13" ht="30" customHeight="1" x14ac:dyDescent="0.3">
      <c r="A289" s="27" t="s">
        <v>1175</v>
      </c>
      <c r="B289" s="47" t="s">
        <v>1173</v>
      </c>
      <c r="C289" s="47"/>
      <c r="D289" s="47" t="s">
        <v>47</v>
      </c>
      <c r="E289" s="46">
        <v>1975</v>
      </c>
      <c r="F289" s="46">
        <v>1</v>
      </c>
      <c r="G289" s="3"/>
      <c r="H289" s="4">
        <v>20</v>
      </c>
      <c r="I289" s="4">
        <f t="shared" si="5"/>
        <v>24.2</v>
      </c>
      <c r="J289" s="18" t="s">
        <v>10</v>
      </c>
      <c r="K289" s="20"/>
      <c r="L289" s="18"/>
      <c r="M289" s="2"/>
    </row>
    <row r="290" spans="1:13" ht="30" customHeight="1" x14ac:dyDescent="0.3">
      <c r="A290" s="51" t="s">
        <v>371</v>
      </c>
      <c r="B290" s="48" t="s">
        <v>57</v>
      </c>
      <c r="C290" s="48"/>
      <c r="D290" s="48" t="s">
        <v>47</v>
      </c>
      <c r="E290" s="48">
        <v>1966</v>
      </c>
      <c r="F290" s="46">
        <v>1</v>
      </c>
      <c r="G290" s="48"/>
      <c r="H290" s="47">
        <v>65</v>
      </c>
      <c r="I290" s="4">
        <f t="shared" si="5"/>
        <v>78.649999999999991</v>
      </c>
      <c r="J290" s="18"/>
      <c r="K290" s="20"/>
      <c r="L290" s="18"/>
      <c r="M290" s="2"/>
    </row>
    <row r="291" spans="1:13" ht="30" customHeight="1" x14ac:dyDescent="0.3">
      <c r="A291" s="27" t="s">
        <v>1527</v>
      </c>
      <c r="B291" s="47" t="s">
        <v>9</v>
      </c>
      <c r="C291" s="47"/>
      <c r="D291" s="47" t="s">
        <v>47</v>
      </c>
      <c r="E291" s="46">
        <v>1972</v>
      </c>
      <c r="F291" s="46">
        <v>3</v>
      </c>
      <c r="G291" s="3"/>
      <c r="H291" s="4">
        <v>365</v>
      </c>
      <c r="I291" s="4">
        <f t="shared" si="5"/>
        <v>441.65</v>
      </c>
      <c r="J291" s="18" t="s">
        <v>10</v>
      </c>
      <c r="K291" s="20"/>
      <c r="L291" s="18"/>
      <c r="M291" s="2"/>
    </row>
    <row r="292" spans="1:13" ht="30" customHeight="1" x14ac:dyDescent="0.3">
      <c r="A292" s="27" t="s">
        <v>1526</v>
      </c>
      <c r="B292" s="47" t="s">
        <v>9</v>
      </c>
      <c r="C292" s="47"/>
      <c r="D292" s="47" t="s">
        <v>47</v>
      </c>
      <c r="E292" s="46">
        <v>1972</v>
      </c>
      <c r="F292" s="46">
        <v>3</v>
      </c>
      <c r="G292" s="3"/>
      <c r="H292" s="4">
        <v>395</v>
      </c>
      <c r="I292" s="4">
        <f t="shared" si="5"/>
        <v>477.95</v>
      </c>
      <c r="J292" s="18" t="s">
        <v>10</v>
      </c>
      <c r="K292" s="20"/>
      <c r="L292" s="18"/>
      <c r="M292" s="2"/>
    </row>
    <row r="293" spans="1:13" ht="30" customHeight="1" x14ac:dyDescent="0.3">
      <c r="A293" s="27" t="s">
        <v>1464</v>
      </c>
      <c r="B293" s="47" t="s">
        <v>9</v>
      </c>
      <c r="C293" s="47"/>
      <c r="D293" s="47" t="s">
        <v>47</v>
      </c>
      <c r="E293" s="46">
        <v>1999</v>
      </c>
      <c r="F293" s="46">
        <v>1</v>
      </c>
      <c r="G293" s="3"/>
      <c r="H293" s="4">
        <v>475</v>
      </c>
      <c r="I293" s="4">
        <f t="shared" si="5"/>
        <v>574.75</v>
      </c>
      <c r="J293" s="18" t="s">
        <v>10</v>
      </c>
      <c r="K293" s="20"/>
      <c r="L293" s="18"/>
      <c r="M293" s="2"/>
    </row>
    <row r="294" spans="1:13" ht="30" customHeight="1" x14ac:dyDescent="0.3">
      <c r="A294" s="27" t="s">
        <v>1464</v>
      </c>
      <c r="B294" s="47" t="s">
        <v>9</v>
      </c>
      <c r="C294" s="47"/>
      <c r="D294" s="48" t="s">
        <v>47</v>
      </c>
      <c r="E294" s="46">
        <v>2001</v>
      </c>
      <c r="F294" s="46">
        <v>1</v>
      </c>
      <c r="G294" s="3"/>
      <c r="H294" s="4">
        <v>545</v>
      </c>
      <c r="I294" s="4">
        <f t="shared" si="5"/>
        <v>659.44999999999993</v>
      </c>
      <c r="J294" s="18" t="s">
        <v>10</v>
      </c>
      <c r="K294" s="20"/>
      <c r="L294" s="18"/>
      <c r="M294" s="2"/>
    </row>
    <row r="295" spans="1:13" ht="30" customHeight="1" x14ac:dyDescent="0.3">
      <c r="A295" s="27" t="s">
        <v>1019</v>
      </c>
      <c r="B295" s="47" t="s">
        <v>9</v>
      </c>
      <c r="C295" s="47"/>
      <c r="D295" s="47" t="s">
        <v>47</v>
      </c>
      <c r="E295" s="46">
        <v>1984</v>
      </c>
      <c r="F295" s="46">
        <v>3</v>
      </c>
      <c r="G295" s="3"/>
      <c r="H295" s="4">
        <v>445</v>
      </c>
      <c r="I295" s="4">
        <f t="shared" si="5"/>
        <v>538.44999999999993</v>
      </c>
      <c r="J295" s="18" t="s">
        <v>10</v>
      </c>
      <c r="K295" s="20"/>
      <c r="L295" s="18"/>
      <c r="M295" s="2"/>
    </row>
    <row r="296" spans="1:13" ht="30" customHeight="1" x14ac:dyDescent="0.3">
      <c r="A296" s="27" t="s">
        <v>1020</v>
      </c>
      <c r="B296" s="47" t="s">
        <v>9</v>
      </c>
      <c r="C296" s="47"/>
      <c r="D296" s="47" t="s">
        <v>47</v>
      </c>
      <c r="E296" s="46">
        <v>1974</v>
      </c>
      <c r="F296" s="46">
        <v>1</v>
      </c>
      <c r="G296" s="3"/>
      <c r="H296" s="4">
        <v>325</v>
      </c>
      <c r="I296" s="4">
        <f t="shared" si="5"/>
        <v>393.25</v>
      </c>
      <c r="J296" s="18"/>
      <c r="K296" s="20"/>
      <c r="L296" s="18"/>
      <c r="M296" s="2"/>
    </row>
    <row r="297" spans="1:13" ht="30" customHeight="1" x14ac:dyDescent="0.3">
      <c r="A297" s="19" t="s">
        <v>843</v>
      </c>
      <c r="B297" s="3" t="s">
        <v>9</v>
      </c>
      <c r="C297" s="3"/>
      <c r="D297" s="3" t="s">
        <v>47</v>
      </c>
      <c r="E297" s="3">
        <v>1950</v>
      </c>
      <c r="F297" s="3">
        <v>1</v>
      </c>
      <c r="G297" s="3">
        <v>0.375</v>
      </c>
      <c r="H297" s="4">
        <v>680</v>
      </c>
      <c r="I297" s="4">
        <f t="shared" si="5"/>
        <v>822.8</v>
      </c>
      <c r="J297" s="18"/>
      <c r="K297" s="20" t="s">
        <v>16</v>
      </c>
      <c r="L297" s="18"/>
      <c r="M297" s="2"/>
    </row>
    <row r="298" spans="1:13" ht="30" customHeight="1" x14ac:dyDescent="0.3">
      <c r="A298" s="27" t="s">
        <v>1174</v>
      </c>
      <c r="B298" s="47" t="s">
        <v>1173</v>
      </c>
      <c r="C298" s="47"/>
      <c r="D298" s="47" t="s">
        <v>47</v>
      </c>
      <c r="E298" s="46">
        <v>1989</v>
      </c>
      <c r="F298" s="46">
        <v>1</v>
      </c>
      <c r="G298" s="3"/>
      <c r="H298" s="4">
        <v>10</v>
      </c>
      <c r="I298" s="4">
        <f t="shared" si="5"/>
        <v>12.1</v>
      </c>
      <c r="J298" s="18"/>
      <c r="K298" s="20"/>
      <c r="L298" s="18"/>
      <c r="M298" s="2"/>
    </row>
    <row r="299" spans="1:13" ht="30" customHeight="1" x14ac:dyDescent="0.3">
      <c r="A299" s="19" t="s">
        <v>871</v>
      </c>
      <c r="B299" s="3" t="s">
        <v>11</v>
      </c>
      <c r="C299" s="3"/>
      <c r="D299" s="3" t="s">
        <v>47</v>
      </c>
      <c r="E299" s="3">
        <v>1995</v>
      </c>
      <c r="F299" s="3">
        <v>2</v>
      </c>
      <c r="G299" s="3"/>
      <c r="H299" s="4">
        <v>645</v>
      </c>
      <c r="I299" s="4">
        <f t="shared" si="5"/>
        <v>780.44999999999993</v>
      </c>
      <c r="J299" s="18"/>
      <c r="K299" s="20"/>
      <c r="L299" s="18"/>
      <c r="M299" s="2"/>
    </row>
    <row r="300" spans="1:13" ht="30" customHeight="1" x14ac:dyDescent="0.3">
      <c r="A300" s="27" t="s">
        <v>1184</v>
      </c>
      <c r="B300" s="47" t="s">
        <v>1178</v>
      </c>
      <c r="C300" s="47"/>
      <c r="D300" s="47" t="s">
        <v>47</v>
      </c>
      <c r="E300" s="46">
        <v>1986</v>
      </c>
      <c r="F300" s="46">
        <v>1</v>
      </c>
      <c r="G300" s="3"/>
      <c r="H300" s="4">
        <v>20</v>
      </c>
      <c r="I300" s="4">
        <f t="shared" si="5"/>
        <v>24.2</v>
      </c>
      <c r="J300" s="18" t="s">
        <v>10</v>
      </c>
      <c r="K300" s="20"/>
      <c r="L300" s="18"/>
      <c r="M300" s="2"/>
    </row>
    <row r="301" spans="1:13" ht="30" customHeight="1" x14ac:dyDescent="0.3">
      <c r="A301" s="19" t="s">
        <v>32</v>
      </c>
      <c r="B301" s="3" t="s">
        <v>11</v>
      </c>
      <c r="C301" s="3"/>
      <c r="D301" s="3" t="s">
        <v>47</v>
      </c>
      <c r="E301" s="3">
        <v>1970</v>
      </c>
      <c r="F301" s="3">
        <f>2-2</f>
        <v>0</v>
      </c>
      <c r="G301" s="3"/>
      <c r="H301" s="4">
        <v>40</v>
      </c>
      <c r="I301" s="4">
        <f t="shared" si="5"/>
        <v>48.4</v>
      </c>
      <c r="J301" s="18"/>
      <c r="K301" s="20"/>
      <c r="L301" s="18"/>
      <c r="M301" s="2"/>
    </row>
    <row r="302" spans="1:13" ht="30" customHeight="1" x14ac:dyDescent="0.3">
      <c r="A302" s="27" t="s">
        <v>1137</v>
      </c>
      <c r="B302" s="47" t="s">
        <v>8</v>
      </c>
      <c r="C302" s="47" t="s">
        <v>1000</v>
      </c>
      <c r="D302" s="47" t="s">
        <v>47</v>
      </c>
      <c r="E302" s="46">
        <v>1959</v>
      </c>
      <c r="F302" s="46">
        <v>1</v>
      </c>
      <c r="G302" s="3"/>
      <c r="H302" s="4">
        <v>195</v>
      </c>
      <c r="I302" s="4">
        <f t="shared" si="5"/>
        <v>235.95</v>
      </c>
      <c r="J302" s="18" t="s">
        <v>10</v>
      </c>
      <c r="K302" s="20"/>
      <c r="L302" s="18"/>
      <c r="M302" s="2"/>
    </row>
    <row r="303" spans="1:13" ht="30" customHeight="1" x14ac:dyDescent="0.3">
      <c r="A303" s="27" t="s">
        <v>1143</v>
      </c>
      <c r="B303" s="47" t="s">
        <v>8</v>
      </c>
      <c r="C303" s="47" t="s">
        <v>1000</v>
      </c>
      <c r="D303" s="47" t="s">
        <v>47</v>
      </c>
      <c r="E303" s="46">
        <v>1959</v>
      </c>
      <c r="F303" s="46">
        <v>1</v>
      </c>
      <c r="G303" s="3"/>
      <c r="H303" s="4">
        <v>165</v>
      </c>
      <c r="I303" s="4">
        <f t="shared" si="5"/>
        <v>199.65</v>
      </c>
      <c r="J303" s="18" t="s">
        <v>10</v>
      </c>
      <c r="K303" s="20"/>
      <c r="L303" s="18"/>
      <c r="M303" s="2"/>
    </row>
    <row r="304" spans="1:13" ht="30" customHeight="1" x14ac:dyDescent="0.3">
      <c r="A304" s="27" t="s">
        <v>450</v>
      </c>
      <c r="B304" s="47" t="s">
        <v>359</v>
      </c>
      <c r="C304" s="47"/>
      <c r="D304" s="47" t="s">
        <v>47</v>
      </c>
      <c r="E304" s="46">
        <v>1975</v>
      </c>
      <c r="F304" s="46">
        <v>7</v>
      </c>
      <c r="G304" s="3"/>
      <c r="H304" s="4">
        <v>25</v>
      </c>
      <c r="I304" s="4">
        <f t="shared" si="5"/>
        <v>30.25</v>
      </c>
      <c r="J304" s="18" t="s">
        <v>10</v>
      </c>
      <c r="K304" s="20" t="s">
        <v>451</v>
      </c>
      <c r="L304" s="18"/>
      <c r="M304" s="2"/>
    </row>
    <row r="305" spans="1:13" ht="30" customHeight="1" x14ac:dyDescent="0.3">
      <c r="A305" s="19" t="s">
        <v>36</v>
      </c>
      <c r="B305" s="3" t="s">
        <v>15</v>
      </c>
      <c r="C305" s="3"/>
      <c r="D305" s="3" t="s">
        <v>47</v>
      </c>
      <c r="E305" s="3">
        <v>2000</v>
      </c>
      <c r="F305" s="3">
        <v>2</v>
      </c>
      <c r="G305" s="3"/>
      <c r="H305" s="4">
        <v>75</v>
      </c>
      <c r="I305" s="4">
        <f t="shared" si="5"/>
        <v>90.75</v>
      </c>
      <c r="J305" s="18"/>
      <c r="K305" s="20"/>
      <c r="L305" s="18"/>
      <c r="M305" s="2"/>
    </row>
    <row r="306" spans="1:13" ht="30" customHeight="1" x14ac:dyDescent="0.3">
      <c r="A306" s="27" t="s">
        <v>1549</v>
      </c>
      <c r="B306" s="47" t="s">
        <v>15</v>
      </c>
      <c r="C306" s="47"/>
      <c r="D306" s="47" t="s">
        <v>47</v>
      </c>
      <c r="E306" s="46">
        <v>1975</v>
      </c>
      <c r="F306" s="46">
        <v>1</v>
      </c>
      <c r="G306" s="3"/>
      <c r="H306" s="4">
        <v>50</v>
      </c>
      <c r="I306" s="4">
        <f t="shared" si="5"/>
        <v>60.5</v>
      </c>
      <c r="J306" s="18" t="s">
        <v>10</v>
      </c>
      <c r="K306" s="20"/>
      <c r="L306" s="18"/>
      <c r="M306" s="2"/>
    </row>
    <row r="307" spans="1:13" ht="30" customHeight="1" x14ac:dyDescent="0.3">
      <c r="A307" s="27" t="s">
        <v>913</v>
      </c>
      <c r="B307" s="47" t="s">
        <v>15</v>
      </c>
      <c r="C307" s="47"/>
      <c r="D307" s="47" t="s">
        <v>47</v>
      </c>
      <c r="E307" s="46">
        <v>1975</v>
      </c>
      <c r="F307" s="46">
        <v>3</v>
      </c>
      <c r="G307" s="3"/>
      <c r="H307" s="4">
        <v>45</v>
      </c>
      <c r="I307" s="4">
        <f t="shared" si="5"/>
        <v>54.449999999999996</v>
      </c>
      <c r="J307" s="18" t="s">
        <v>10</v>
      </c>
      <c r="K307" s="20"/>
      <c r="L307" s="18"/>
      <c r="M307" s="2"/>
    </row>
    <row r="308" spans="1:13" ht="30" customHeight="1" x14ac:dyDescent="0.3">
      <c r="A308" s="27" t="s">
        <v>913</v>
      </c>
      <c r="B308" s="47" t="s">
        <v>15</v>
      </c>
      <c r="C308" s="47"/>
      <c r="D308" s="47" t="s">
        <v>47</v>
      </c>
      <c r="E308" s="46">
        <v>1982</v>
      </c>
      <c r="F308" s="46">
        <f>2-1</f>
        <v>1</v>
      </c>
      <c r="G308" s="3"/>
      <c r="H308" s="4">
        <v>85</v>
      </c>
      <c r="I308" s="4">
        <f t="shared" si="5"/>
        <v>102.85</v>
      </c>
      <c r="J308" s="18" t="s">
        <v>10</v>
      </c>
      <c r="K308" s="20"/>
      <c r="L308" s="18"/>
      <c r="M308" s="2"/>
    </row>
    <row r="309" spans="1:13" ht="30" customHeight="1" x14ac:dyDescent="0.3">
      <c r="A309" s="19" t="s">
        <v>528</v>
      </c>
      <c r="B309" s="3" t="s">
        <v>11</v>
      </c>
      <c r="C309" s="3"/>
      <c r="D309" s="3" t="s">
        <v>47</v>
      </c>
      <c r="E309" s="3">
        <v>1990</v>
      </c>
      <c r="F309" s="3">
        <v>5</v>
      </c>
      <c r="G309" s="3"/>
      <c r="H309" s="4">
        <v>55</v>
      </c>
      <c r="I309" s="4">
        <f t="shared" si="5"/>
        <v>66.55</v>
      </c>
      <c r="J309" s="18"/>
      <c r="K309" s="20"/>
      <c r="L309" s="18"/>
      <c r="M309" s="2"/>
    </row>
    <row r="310" spans="1:13" ht="30" customHeight="1" x14ac:dyDescent="0.3">
      <c r="A310" s="19" t="s">
        <v>528</v>
      </c>
      <c r="B310" s="3" t="s">
        <v>11</v>
      </c>
      <c r="C310" s="3"/>
      <c r="D310" s="3" t="s">
        <v>47</v>
      </c>
      <c r="E310" s="3">
        <v>1998</v>
      </c>
      <c r="F310" s="3">
        <v>2</v>
      </c>
      <c r="G310" s="3"/>
      <c r="H310" s="4">
        <v>30</v>
      </c>
      <c r="I310" s="4">
        <f t="shared" si="5"/>
        <v>36.299999999999997</v>
      </c>
      <c r="J310" s="18" t="s">
        <v>10</v>
      </c>
      <c r="K310" s="20"/>
      <c r="L310" s="18"/>
      <c r="M310" s="2"/>
    </row>
    <row r="311" spans="1:13" ht="30" customHeight="1" x14ac:dyDescent="0.3">
      <c r="A311" s="19" t="s">
        <v>726</v>
      </c>
      <c r="B311" s="3" t="s">
        <v>15</v>
      </c>
      <c r="C311" s="3"/>
      <c r="D311" s="3" t="s">
        <v>47</v>
      </c>
      <c r="E311" s="3">
        <v>1982</v>
      </c>
      <c r="F311" s="3">
        <f>2-1</f>
        <v>1</v>
      </c>
      <c r="G311" s="3"/>
      <c r="H311" s="4">
        <v>35</v>
      </c>
      <c r="I311" s="4">
        <f t="shared" si="5"/>
        <v>42.35</v>
      </c>
      <c r="J311" s="18"/>
      <c r="K311" s="20"/>
      <c r="L311" s="18"/>
      <c r="M311" s="2"/>
    </row>
    <row r="312" spans="1:13" ht="30" customHeight="1" x14ac:dyDescent="0.3">
      <c r="A312" s="27" t="s">
        <v>726</v>
      </c>
      <c r="B312" s="47" t="s">
        <v>15</v>
      </c>
      <c r="C312" s="47"/>
      <c r="D312" s="47" t="s">
        <v>47</v>
      </c>
      <c r="E312" s="46">
        <v>1988</v>
      </c>
      <c r="F312" s="46">
        <v>1</v>
      </c>
      <c r="G312" s="3"/>
      <c r="H312" s="4">
        <v>29</v>
      </c>
      <c r="I312" s="4">
        <f t="shared" si="5"/>
        <v>35.089999999999996</v>
      </c>
      <c r="J312" s="18"/>
      <c r="K312" s="20"/>
      <c r="L312" s="18"/>
      <c r="M312" s="2"/>
    </row>
    <row r="313" spans="1:13" ht="30" customHeight="1" x14ac:dyDescent="0.3">
      <c r="A313" s="19" t="s">
        <v>713</v>
      </c>
      <c r="B313" s="3" t="s">
        <v>15</v>
      </c>
      <c r="C313" s="3"/>
      <c r="D313" s="3" t="s">
        <v>47</v>
      </c>
      <c r="E313" s="3">
        <v>1978</v>
      </c>
      <c r="F313" s="3">
        <v>1</v>
      </c>
      <c r="G313" s="3"/>
      <c r="H313" s="4">
        <v>35</v>
      </c>
      <c r="I313" s="4">
        <f t="shared" si="5"/>
        <v>42.35</v>
      </c>
      <c r="J313" s="18"/>
      <c r="K313" s="20"/>
      <c r="L313" s="18"/>
      <c r="M313" s="2"/>
    </row>
    <row r="314" spans="1:13" ht="30" customHeight="1" x14ac:dyDescent="0.3">
      <c r="A314" s="19" t="s">
        <v>713</v>
      </c>
      <c r="B314" s="3" t="s">
        <v>15</v>
      </c>
      <c r="C314" s="3"/>
      <c r="D314" s="3" t="s">
        <v>47</v>
      </c>
      <c r="E314" s="3">
        <v>1983</v>
      </c>
      <c r="F314" s="3">
        <v>4</v>
      </c>
      <c r="G314" s="3"/>
      <c r="H314" s="4">
        <v>28</v>
      </c>
      <c r="I314" s="4">
        <f t="shared" si="5"/>
        <v>33.879999999999995</v>
      </c>
      <c r="J314" s="18"/>
      <c r="K314" s="20"/>
      <c r="L314" s="18"/>
      <c r="M314" s="2"/>
    </row>
    <row r="315" spans="1:13" ht="30" customHeight="1" x14ac:dyDescent="0.3">
      <c r="A315" s="27" t="s">
        <v>936</v>
      </c>
      <c r="B315" s="47" t="s">
        <v>934</v>
      </c>
      <c r="C315" s="47" t="s">
        <v>1000</v>
      </c>
      <c r="D315" s="47" t="s">
        <v>47</v>
      </c>
      <c r="E315" s="46">
        <v>1969</v>
      </c>
      <c r="F315" s="46">
        <v>1</v>
      </c>
      <c r="G315" s="3"/>
      <c r="H315" s="4">
        <v>35</v>
      </c>
      <c r="I315" s="4">
        <f t="shared" si="5"/>
        <v>42.35</v>
      </c>
      <c r="J315" s="18" t="s">
        <v>10</v>
      </c>
      <c r="K315" s="20"/>
      <c r="L315" s="18"/>
      <c r="M315" s="2"/>
    </row>
    <row r="316" spans="1:13" ht="30" customHeight="1" x14ac:dyDescent="0.3">
      <c r="A316" s="19" t="s">
        <v>1113</v>
      </c>
      <c r="B316" s="3" t="s">
        <v>30</v>
      </c>
      <c r="C316" s="3"/>
      <c r="D316" s="3" t="s">
        <v>47</v>
      </c>
      <c r="E316" s="3">
        <v>1994</v>
      </c>
      <c r="F316" s="3">
        <v>4</v>
      </c>
      <c r="G316" s="3"/>
      <c r="H316" s="4">
        <v>20</v>
      </c>
      <c r="I316" s="4">
        <f t="shared" si="5"/>
        <v>24.2</v>
      </c>
      <c r="J316" s="18"/>
      <c r="K316" s="20"/>
      <c r="L316" s="18"/>
      <c r="M316" s="2"/>
    </row>
    <row r="317" spans="1:13" ht="30" customHeight="1" x14ac:dyDescent="0.3">
      <c r="A317" s="27" t="s">
        <v>1138</v>
      </c>
      <c r="B317" s="47" t="s">
        <v>755</v>
      </c>
      <c r="C317" s="47"/>
      <c r="D317" s="47" t="s">
        <v>47</v>
      </c>
      <c r="E317" s="46">
        <v>1986</v>
      </c>
      <c r="F317" s="46">
        <v>9</v>
      </c>
      <c r="G317" s="3"/>
      <c r="H317" s="4">
        <v>35</v>
      </c>
      <c r="I317" s="4">
        <f t="shared" si="5"/>
        <v>42.35</v>
      </c>
      <c r="J317" s="18" t="s">
        <v>10</v>
      </c>
      <c r="K317" s="20"/>
      <c r="L317" s="18"/>
      <c r="M317" s="2"/>
    </row>
    <row r="318" spans="1:13" ht="30" customHeight="1" x14ac:dyDescent="0.3">
      <c r="A318" s="19" t="s">
        <v>506</v>
      </c>
      <c r="B318" s="3" t="s">
        <v>30</v>
      </c>
      <c r="C318" s="3"/>
      <c r="D318" s="3" t="s">
        <v>47</v>
      </c>
      <c r="E318" s="3">
        <v>2000</v>
      </c>
      <c r="F318" s="3">
        <v>1</v>
      </c>
      <c r="G318" s="3"/>
      <c r="H318" s="4">
        <v>19</v>
      </c>
      <c r="I318" s="4">
        <f t="shared" si="5"/>
        <v>22.99</v>
      </c>
      <c r="J318" s="18"/>
      <c r="K318" s="20"/>
      <c r="L318" s="18"/>
      <c r="M318" s="2"/>
    </row>
    <row r="319" spans="1:13" ht="30" customHeight="1" x14ac:dyDescent="0.3">
      <c r="A319" s="19" t="s">
        <v>1716</v>
      </c>
      <c r="B319" s="47" t="s">
        <v>30</v>
      </c>
      <c r="C319" s="47"/>
      <c r="D319" s="47" t="s">
        <v>47</v>
      </c>
      <c r="E319" s="46">
        <v>1984</v>
      </c>
      <c r="F319" s="46">
        <v>9</v>
      </c>
      <c r="G319" s="3"/>
      <c r="H319" s="4">
        <v>20</v>
      </c>
      <c r="I319" s="4">
        <f t="shared" si="5"/>
        <v>24.2</v>
      </c>
      <c r="J319" s="18" t="s">
        <v>10</v>
      </c>
      <c r="K319" s="20"/>
      <c r="L319" s="18"/>
      <c r="M319" s="2"/>
    </row>
    <row r="320" spans="1:13" ht="30" customHeight="1" x14ac:dyDescent="0.3">
      <c r="A320" s="19" t="s">
        <v>1716</v>
      </c>
      <c r="B320" s="3" t="s">
        <v>30</v>
      </c>
      <c r="C320" s="3"/>
      <c r="D320" s="3" t="s">
        <v>47</v>
      </c>
      <c r="E320" s="3">
        <v>1995</v>
      </c>
      <c r="F320" s="3">
        <v>1</v>
      </c>
      <c r="G320" s="3"/>
      <c r="H320" s="4">
        <v>15</v>
      </c>
      <c r="I320" s="4">
        <f t="shared" si="5"/>
        <v>18.149999999999999</v>
      </c>
      <c r="J320" s="18"/>
      <c r="K320" s="20"/>
      <c r="L320" s="18"/>
      <c r="M320" s="2"/>
    </row>
    <row r="321" spans="1:13" ht="30" customHeight="1" x14ac:dyDescent="0.3">
      <c r="A321" s="19" t="s">
        <v>702</v>
      </c>
      <c r="B321" s="3" t="s">
        <v>755</v>
      </c>
      <c r="C321" s="3"/>
      <c r="D321" s="3" t="s">
        <v>47</v>
      </c>
      <c r="E321" s="3">
        <v>1989</v>
      </c>
      <c r="F321" s="3">
        <v>9</v>
      </c>
      <c r="G321" s="3"/>
      <c r="H321" s="4">
        <v>35</v>
      </c>
      <c r="I321" s="4">
        <f t="shared" si="5"/>
        <v>42.35</v>
      </c>
      <c r="J321" s="18"/>
      <c r="K321" s="20"/>
      <c r="L321" s="18"/>
      <c r="M321" s="2"/>
    </row>
    <row r="322" spans="1:13" ht="30" customHeight="1" x14ac:dyDescent="0.3">
      <c r="A322" s="27" t="s">
        <v>702</v>
      </c>
      <c r="B322" s="47" t="s">
        <v>955</v>
      </c>
      <c r="C322" s="47"/>
      <c r="D322" s="47" t="s">
        <v>47</v>
      </c>
      <c r="E322" s="46">
        <v>2005</v>
      </c>
      <c r="F322" s="46">
        <v>1</v>
      </c>
      <c r="G322" s="3"/>
      <c r="H322" s="4">
        <v>25</v>
      </c>
      <c r="I322" s="4">
        <f t="shared" si="5"/>
        <v>30.25</v>
      </c>
      <c r="J322" s="18" t="s">
        <v>10</v>
      </c>
      <c r="K322" s="20"/>
      <c r="L322" s="18"/>
      <c r="M322" s="2"/>
    </row>
    <row r="323" spans="1:13" ht="30" customHeight="1" x14ac:dyDescent="0.3">
      <c r="A323" s="27" t="s">
        <v>1022</v>
      </c>
      <c r="B323" s="47" t="s">
        <v>956</v>
      </c>
      <c r="C323" s="47"/>
      <c r="D323" s="47" t="s">
        <v>47</v>
      </c>
      <c r="E323" s="46">
        <v>1966</v>
      </c>
      <c r="F323" s="46">
        <v>2</v>
      </c>
      <c r="G323" s="3"/>
      <c r="H323" s="4">
        <v>125</v>
      </c>
      <c r="I323" s="4">
        <f t="shared" si="5"/>
        <v>151.25</v>
      </c>
      <c r="J323" s="18"/>
      <c r="K323" s="20"/>
      <c r="L323" s="18"/>
      <c r="M323" s="2"/>
    </row>
    <row r="324" spans="1:13" ht="30" customHeight="1" x14ac:dyDescent="0.3">
      <c r="A324" s="27" t="s">
        <v>1021</v>
      </c>
      <c r="B324" s="47" t="s">
        <v>956</v>
      </c>
      <c r="C324" s="47"/>
      <c r="D324" s="47" t="s">
        <v>47</v>
      </c>
      <c r="E324" s="46">
        <v>1966</v>
      </c>
      <c r="F324" s="46">
        <v>4</v>
      </c>
      <c r="G324" s="3"/>
      <c r="H324" s="4">
        <v>145</v>
      </c>
      <c r="I324" s="4">
        <f t="shared" si="5"/>
        <v>175.45</v>
      </c>
      <c r="J324" s="18"/>
      <c r="K324" s="20"/>
      <c r="L324" s="18"/>
      <c r="M324" s="2"/>
    </row>
    <row r="325" spans="1:13" ht="30" customHeight="1" x14ac:dyDescent="0.3">
      <c r="A325" s="19" t="s">
        <v>652</v>
      </c>
      <c r="B325" s="3" t="s">
        <v>12</v>
      </c>
      <c r="C325" s="3"/>
      <c r="D325" s="3" t="s">
        <v>47</v>
      </c>
      <c r="E325" s="3">
        <v>2020</v>
      </c>
      <c r="F325" s="3">
        <v>3</v>
      </c>
      <c r="G325" s="3"/>
      <c r="H325" s="4">
        <v>20.66</v>
      </c>
      <c r="I325" s="4">
        <f t="shared" si="5"/>
        <v>24.9986</v>
      </c>
      <c r="J325" s="18"/>
      <c r="K325" s="20"/>
      <c r="L325" s="18"/>
      <c r="M325" s="2"/>
    </row>
    <row r="326" spans="1:13" ht="30" customHeight="1" x14ac:dyDescent="0.3">
      <c r="A326" s="19" t="s">
        <v>652</v>
      </c>
      <c r="B326" s="3" t="s">
        <v>12</v>
      </c>
      <c r="C326" s="3"/>
      <c r="D326" s="3" t="s">
        <v>47</v>
      </c>
      <c r="E326" s="3">
        <v>2021</v>
      </c>
      <c r="F326" s="3">
        <v>12</v>
      </c>
      <c r="G326" s="3"/>
      <c r="H326" s="4">
        <v>20.66</v>
      </c>
      <c r="I326" s="4">
        <f t="shared" si="5"/>
        <v>24.9986</v>
      </c>
      <c r="J326" s="18" t="s">
        <v>10</v>
      </c>
      <c r="K326" s="20" t="s">
        <v>41</v>
      </c>
      <c r="L326" s="18"/>
      <c r="M326" s="2"/>
    </row>
    <row r="327" spans="1:13" ht="30" customHeight="1" x14ac:dyDescent="0.3">
      <c r="A327" s="19" t="s">
        <v>763</v>
      </c>
      <c r="B327" s="3" t="s">
        <v>12</v>
      </c>
      <c r="C327" s="3"/>
      <c r="D327" s="3" t="s">
        <v>47</v>
      </c>
      <c r="E327" s="3">
        <v>2009</v>
      </c>
      <c r="F327" s="3">
        <v>2</v>
      </c>
      <c r="G327" s="3"/>
      <c r="H327" s="4">
        <v>75</v>
      </c>
      <c r="I327" s="4">
        <f t="shared" si="5"/>
        <v>90.75</v>
      </c>
      <c r="J327" s="18"/>
      <c r="K327" s="20"/>
      <c r="L327" s="18"/>
      <c r="M327" s="2"/>
    </row>
    <row r="328" spans="1:13" ht="30" customHeight="1" x14ac:dyDescent="0.3">
      <c r="A328" s="27" t="s">
        <v>1355</v>
      </c>
      <c r="B328" s="47" t="s">
        <v>9</v>
      </c>
      <c r="C328" s="47"/>
      <c r="D328" s="47" t="s">
        <v>47</v>
      </c>
      <c r="E328" s="46">
        <v>1995</v>
      </c>
      <c r="F328" s="46">
        <v>1</v>
      </c>
      <c r="G328" s="3"/>
      <c r="H328" s="4">
        <v>545</v>
      </c>
      <c r="I328" s="4">
        <f t="shared" si="5"/>
        <v>659.44999999999993</v>
      </c>
      <c r="J328" s="18" t="s">
        <v>10</v>
      </c>
      <c r="K328" s="20"/>
      <c r="L328" s="18"/>
      <c r="M328" s="2"/>
    </row>
    <row r="329" spans="1:13" ht="30" customHeight="1" x14ac:dyDescent="0.3">
      <c r="A329" s="27" t="s">
        <v>1355</v>
      </c>
      <c r="B329" s="47" t="s">
        <v>9</v>
      </c>
      <c r="C329" s="47"/>
      <c r="D329" s="47" t="s">
        <v>47</v>
      </c>
      <c r="E329" s="46">
        <v>1998</v>
      </c>
      <c r="F329" s="46">
        <v>1</v>
      </c>
      <c r="G329" s="3"/>
      <c r="H329" s="4">
        <v>435</v>
      </c>
      <c r="I329" s="4">
        <f t="shared" si="5"/>
        <v>526.35</v>
      </c>
      <c r="J329" s="18" t="s">
        <v>10</v>
      </c>
      <c r="K329" s="20"/>
      <c r="L329" s="18"/>
      <c r="M329" s="2"/>
    </row>
    <row r="330" spans="1:13" ht="30" customHeight="1" x14ac:dyDescent="0.3">
      <c r="A330" s="27" t="s">
        <v>1355</v>
      </c>
      <c r="B330" s="47" t="s">
        <v>9</v>
      </c>
      <c r="C330" s="47"/>
      <c r="D330" s="47" t="s">
        <v>47</v>
      </c>
      <c r="E330" s="46">
        <v>2001</v>
      </c>
      <c r="F330" s="46">
        <v>2</v>
      </c>
      <c r="G330" s="3"/>
      <c r="H330" s="4">
        <v>475</v>
      </c>
      <c r="I330" s="4">
        <f t="shared" si="5"/>
        <v>574.75</v>
      </c>
      <c r="J330" s="18" t="s">
        <v>10</v>
      </c>
      <c r="K330" s="20"/>
      <c r="L330" s="18"/>
      <c r="M330" s="2"/>
    </row>
    <row r="331" spans="1:13" ht="30" customHeight="1" x14ac:dyDescent="0.3">
      <c r="A331" s="19" t="s">
        <v>465</v>
      </c>
      <c r="B331" s="3" t="s">
        <v>463</v>
      </c>
      <c r="C331" s="3"/>
      <c r="D331" s="3" t="s">
        <v>47</v>
      </c>
      <c r="E331" s="3">
        <v>1990</v>
      </c>
      <c r="F331" s="3">
        <v>1</v>
      </c>
      <c r="G331" s="3"/>
      <c r="H331" s="4">
        <v>15</v>
      </c>
      <c r="I331" s="4">
        <f t="shared" si="5"/>
        <v>18.149999999999999</v>
      </c>
      <c r="J331" s="18" t="s">
        <v>10</v>
      </c>
      <c r="K331" s="20"/>
      <c r="L331" s="18"/>
      <c r="M331" s="2"/>
    </row>
    <row r="332" spans="1:13" ht="30" customHeight="1" x14ac:dyDescent="0.3">
      <c r="A332" s="51" t="s">
        <v>375</v>
      </c>
      <c r="B332" s="48" t="s">
        <v>374</v>
      </c>
      <c r="C332" s="48"/>
      <c r="D332" s="48" t="s">
        <v>47</v>
      </c>
      <c r="E332" s="48">
        <v>1998</v>
      </c>
      <c r="F332" s="48">
        <v>12</v>
      </c>
      <c r="G332" s="48">
        <v>1.5</v>
      </c>
      <c r="H332" s="4">
        <v>24.79</v>
      </c>
      <c r="I332" s="4">
        <f t="shared" si="5"/>
        <v>29.995899999999999</v>
      </c>
      <c r="J332" s="18"/>
      <c r="K332" s="20" t="s">
        <v>40</v>
      </c>
      <c r="L332" s="18"/>
      <c r="M332" s="2"/>
    </row>
    <row r="333" spans="1:13" ht="30" customHeight="1" x14ac:dyDescent="0.3">
      <c r="A333" s="51" t="s">
        <v>375</v>
      </c>
      <c r="B333" s="48" t="s">
        <v>374</v>
      </c>
      <c r="C333" s="48"/>
      <c r="D333" s="48" t="s">
        <v>47</v>
      </c>
      <c r="E333" s="48">
        <v>2001</v>
      </c>
      <c r="F333" s="48">
        <v>12</v>
      </c>
      <c r="G333" s="48">
        <v>1.5</v>
      </c>
      <c r="H333" s="4">
        <v>24.79</v>
      </c>
      <c r="I333" s="4">
        <f t="shared" si="5"/>
        <v>29.995899999999999</v>
      </c>
      <c r="J333" s="18"/>
      <c r="K333" s="20" t="s">
        <v>40</v>
      </c>
      <c r="L333" s="18"/>
      <c r="M333" s="2"/>
    </row>
    <row r="334" spans="1:13" ht="30" customHeight="1" x14ac:dyDescent="0.3">
      <c r="A334" s="27" t="s">
        <v>1603</v>
      </c>
      <c r="B334" s="47" t="s">
        <v>551</v>
      </c>
      <c r="C334" s="47" t="s">
        <v>412</v>
      </c>
      <c r="D334" s="47" t="s">
        <v>47</v>
      </c>
      <c r="E334" s="46">
        <v>1990</v>
      </c>
      <c r="F334" s="46">
        <v>2</v>
      </c>
      <c r="G334" s="3"/>
      <c r="H334" s="4">
        <v>175</v>
      </c>
      <c r="I334" s="4">
        <f t="shared" si="5"/>
        <v>211.75</v>
      </c>
      <c r="J334" s="18" t="s">
        <v>10</v>
      </c>
      <c r="K334" s="20"/>
      <c r="L334" s="18"/>
      <c r="M334" s="2"/>
    </row>
    <row r="335" spans="1:13" ht="30" customHeight="1" x14ac:dyDescent="0.3">
      <c r="A335" s="27" t="s">
        <v>827</v>
      </c>
      <c r="B335" s="47" t="s">
        <v>359</v>
      </c>
      <c r="C335" s="47"/>
      <c r="D335" s="47" t="s">
        <v>47</v>
      </c>
      <c r="E335" s="46">
        <v>2016</v>
      </c>
      <c r="F335" s="46">
        <v>12</v>
      </c>
      <c r="G335" s="3"/>
      <c r="H335" s="4">
        <v>16.53</v>
      </c>
      <c r="I335" s="4">
        <f t="shared" si="5"/>
        <v>20.001300000000001</v>
      </c>
      <c r="J335" s="18"/>
      <c r="K335" s="20"/>
      <c r="L335" s="18"/>
      <c r="M335" s="2"/>
    </row>
    <row r="336" spans="1:13" ht="30" customHeight="1" x14ac:dyDescent="0.3">
      <c r="A336" s="27" t="s">
        <v>1834</v>
      </c>
      <c r="B336" s="47" t="s">
        <v>12</v>
      </c>
      <c r="C336" s="47"/>
      <c r="D336" s="47" t="s">
        <v>47</v>
      </c>
      <c r="E336" s="46">
        <v>2005</v>
      </c>
      <c r="F336" s="46">
        <v>3</v>
      </c>
      <c r="G336" s="3"/>
      <c r="H336" s="4">
        <v>20</v>
      </c>
      <c r="I336" s="4">
        <f t="shared" si="5"/>
        <v>24.2</v>
      </c>
      <c r="J336" s="18" t="s">
        <v>10</v>
      </c>
      <c r="K336" s="20"/>
      <c r="L336" s="18"/>
      <c r="M336" s="2"/>
    </row>
    <row r="337" spans="1:13" ht="30" customHeight="1" x14ac:dyDescent="0.3">
      <c r="A337" s="19" t="s">
        <v>606</v>
      </c>
      <c r="B337" s="3" t="s">
        <v>359</v>
      </c>
      <c r="C337" s="3"/>
      <c r="D337" s="3" t="s">
        <v>47</v>
      </c>
      <c r="E337" s="3">
        <v>1983</v>
      </c>
      <c r="F337" s="3">
        <v>3</v>
      </c>
      <c r="G337" s="3"/>
      <c r="H337" s="4">
        <v>35</v>
      </c>
      <c r="I337" s="4">
        <f t="shared" si="5"/>
        <v>42.35</v>
      </c>
      <c r="J337" s="18"/>
      <c r="K337" s="20"/>
      <c r="L337" s="18"/>
      <c r="M337" s="2"/>
    </row>
    <row r="338" spans="1:13" ht="30" customHeight="1" x14ac:dyDescent="0.3">
      <c r="A338" s="19" t="s">
        <v>514</v>
      </c>
      <c r="B338" s="3" t="s">
        <v>20</v>
      </c>
      <c r="C338" s="3"/>
      <c r="D338" s="3" t="s">
        <v>47</v>
      </c>
      <c r="E338" s="3">
        <v>1990</v>
      </c>
      <c r="F338" s="3">
        <v>1</v>
      </c>
      <c r="G338" s="3"/>
      <c r="H338" s="4">
        <v>25</v>
      </c>
      <c r="I338" s="4">
        <f t="shared" si="5"/>
        <v>30.25</v>
      </c>
      <c r="J338" s="18"/>
      <c r="K338" s="20"/>
      <c r="L338" s="18"/>
      <c r="M338" s="2"/>
    </row>
    <row r="339" spans="1:13" ht="30" customHeight="1" x14ac:dyDescent="0.3">
      <c r="A339" s="19" t="s">
        <v>490</v>
      </c>
      <c r="B339" s="48" t="s">
        <v>1670</v>
      </c>
      <c r="C339" s="3"/>
      <c r="D339" s="3" t="s">
        <v>47</v>
      </c>
      <c r="E339" s="3">
        <v>2016</v>
      </c>
      <c r="F339" s="3">
        <v>3</v>
      </c>
      <c r="G339" s="3"/>
      <c r="H339" s="4">
        <v>78</v>
      </c>
      <c r="I339" s="4">
        <f t="shared" si="5"/>
        <v>94.38</v>
      </c>
      <c r="J339" s="18"/>
      <c r="K339" s="20"/>
      <c r="L339" s="18"/>
      <c r="M339" s="2"/>
    </row>
    <row r="340" spans="1:13" ht="30" customHeight="1" x14ac:dyDescent="0.3">
      <c r="A340" s="19" t="s">
        <v>378</v>
      </c>
      <c r="B340" s="48" t="s">
        <v>1670</v>
      </c>
      <c r="C340" s="3"/>
      <c r="D340" s="3" t="s">
        <v>47</v>
      </c>
      <c r="E340" s="3">
        <v>2017</v>
      </c>
      <c r="F340" s="3">
        <v>12</v>
      </c>
      <c r="G340" s="3"/>
      <c r="H340" s="4">
        <v>22.31</v>
      </c>
      <c r="I340" s="4">
        <f t="shared" si="5"/>
        <v>26.995099999999997</v>
      </c>
      <c r="J340" s="18"/>
      <c r="K340" s="20" t="s">
        <v>35</v>
      </c>
      <c r="L340" s="18"/>
      <c r="M340" s="2"/>
    </row>
    <row r="341" spans="1:13" ht="30" customHeight="1" x14ac:dyDescent="0.3">
      <c r="A341" s="19" t="s">
        <v>500</v>
      </c>
      <c r="B341" s="3" t="s">
        <v>502</v>
      </c>
      <c r="C341" s="3"/>
      <c r="D341" s="3" t="s">
        <v>47</v>
      </c>
      <c r="E341" s="3">
        <v>2016</v>
      </c>
      <c r="F341" s="3">
        <v>12</v>
      </c>
      <c r="G341" s="3"/>
      <c r="H341" s="4">
        <v>10.7</v>
      </c>
      <c r="I341" s="4">
        <f t="shared" si="5"/>
        <v>12.946999999999999</v>
      </c>
      <c r="J341" s="18"/>
      <c r="K341" s="20"/>
      <c r="L341" s="18"/>
      <c r="M341" s="2"/>
    </row>
    <row r="342" spans="1:13" ht="30" customHeight="1" x14ac:dyDescent="0.3">
      <c r="A342" s="19" t="s">
        <v>501</v>
      </c>
      <c r="B342" s="3" t="s">
        <v>502</v>
      </c>
      <c r="C342" s="3"/>
      <c r="D342" s="3" t="s">
        <v>47</v>
      </c>
      <c r="E342" s="3">
        <v>2016</v>
      </c>
      <c r="F342" s="3">
        <v>12</v>
      </c>
      <c r="G342" s="3"/>
      <c r="H342" s="4">
        <v>19.79</v>
      </c>
      <c r="I342" s="4">
        <f t="shared" si="5"/>
        <v>23.945899999999998</v>
      </c>
      <c r="J342" s="18"/>
      <c r="K342" s="20"/>
      <c r="L342" s="18"/>
      <c r="M342" s="2"/>
    </row>
    <row r="343" spans="1:13" ht="30" customHeight="1" x14ac:dyDescent="0.3">
      <c r="A343" s="27" t="s">
        <v>1256</v>
      </c>
      <c r="B343" s="47" t="s">
        <v>13</v>
      </c>
      <c r="C343" s="47"/>
      <c r="D343" s="47" t="s">
        <v>47</v>
      </c>
      <c r="E343" s="46">
        <v>1990</v>
      </c>
      <c r="F343" s="46">
        <v>1</v>
      </c>
      <c r="G343" s="3"/>
      <c r="H343" s="4">
        <v>25</v>
      </c>
      <c r="I343" s="4">
        <f t="shared" si="5"/>
        <v>30.25</v>
      </c>
      <c r="J343" s="18"/>
      <c r="K343" s="20"/>
      <c r="L343" s="18"/>
      <c r="M343" s="2"/>
    </row>
    <row r="344" spans="1:13" ht="30" customHeight="1" x14ac:dyDescent="0.3">
      <c r="A344" s="27" t="s">
        <v>939</v>
      </c>
      <c r="B344" s="47" t="s">
        <v>755</v>
      </c>
      <c r="C344" s="47"/>
      <c r="D344" s="47" t="s">
        <v>47</v>
      </c>
      <c r="E344" s="46">
        <v>1995</v>
      </c>
      <c r="F344" s="46">
        <v>1</v>
      </c>
      <c r="G344" s="3"/>
      <c r="H344" s="4">
        <v>20</v>
      </c>
      <c r="I344" s="4">
        <f t="shared" si="5"/>
        <v>24.2</v>
      </c>
      <c r="J344" s="18"/>
      <c r="K344" s="20"/>
      <c r="L344" s="18"/>
      <c r="M344" s="2"/>
    </row>
    <row r="345" spans="1:13" ht="30" customHeight="1" x14ac:dyDescent="0.3">
      <c r="A345" s="19" t="s">
        <v>317</v>
      </c>
      <c r="B345" s="3" t="s">
        <v>15</v>
      </c>
      <c r="C345" s="3"/>
      <c r="D345" s="3" t="s">
        <v>47</v>
      </c>
      <c r="E345" s="3">
        <v>2000</v>
      </c>
      <c r="F345" s="3">
        <v>1</v>
      </c>
      <c r="G345" s="3"/>
      <c r="H345" s="4">
        <v>120</v>
      </c>
      <c r="I345" s="4">
        <f t="shared" si="5"/>
        <v>145.19999999999999</v>
      </c>
      <c r="J345" s="18"/>
      <c r="K345" s="20"/>
      <c r="L345" s="18"/>
      <c r="M345" s="2"/>
    </row>
    <row r="346" spans="1:13" ht="30" customHeight="1" x14ac:dyDescent="0.3">
      <c r="A346" s="27" t="s">
        <v>1049</v>
      </c>
      <c r="B346" s="47" t="s">
        <v>15</v>
      </c>
      <c r="C346" s="47"/>
      <c r="D346" s="47" t="s">
        <v>47</v>
      </c>
      <c r="E346" s="46">
        <v>1979</v>
      </c>
      <c r="F346" s="46">
        <v>1</v>
      </c>
      <c r="G346" s="3"/>
      <c r="H346" s="4">
        <v>55</v>
      </c>
      <c r="I346" s="4">
        <f t="shared" si="5"/>
        <v>66.55</v>
      </c>
      <c r="J346" s="18"/>
      <c r="K346" s="20"/>
      <c r="L346" s="18"/>
      <c r="M346" s="2"/>
    </row>
    <row r="347" spans="1:13" ht="30" customHeight="1" x14ac:dyDescent="0.3">
      <c r="A347" s="27" t="s">
        <v>1361</v>
      </c>
      <c r="B347" s="47" t="s">
        <v>15</v>
      </c>
      <c r="C347" s="47"/>
      <c r="D347" s="47" t="s">
        <v>47</v>
      </c>
      <c r="E347" s="46">
        <v>1988</v>
      </c>
      <c r="F347" s="46">
        <v>1</v>
      </c>
      <c r="G347" s="3"/>
      <c r="H347" s="4">
        <v>85</v>
      </c>
      <c r="I347" s="4">
        <f t="shared" si="5"/>
        <v>102.85</v>
      </c>
      <c r="J347" s="18"/>
      <c r="K347" s="20"/>
      <c r="L347" s="18"/>
      <c r="M347" s="2"/>
    </row>
    <row r="348" spans="1:13" ht="30" customHeight="1" x14ac:dyDescent="0.3">
      <c r="A348" s="27" t="s">
        <v>1578</v>
      </c>
      <c r="B348" s="47" t="s">
        <v>15</v>
      </c>
      <c r="C348" s="47"/>
      <c r="D348" s="47" t="s">
        <v>47</v>
      </c>
      <c r="E348" s="46">
        <v>1991</v>
      </c>
      <c r="F348" s="46">
        <v>1</v>
      </c>
      <c r="G348" s="3"/>
      <c r="H348" s="4">
        <v>115</v>
      </c>
      <c r="I348" s="4">
        <f t="shared" si="5"/>
        <v>139.15</v>
      </c>
      <c r="J348" s="18" t="s">
        <v>10</v>
      </c>
      <c r="K348" s="20"/>
      <c r="L348" s="18"/>
      <c r="M348" s="2"/>
    </row>
    <row r="349" spans="1:13" ht="30" customHeight="1" x14ac:dyDescent="0.3">
      <c r="A349" s="27" t="s">
        <v>1575</v>
      </c>
      <c r="B349" s="47" t="s">
        <v>15</v>
      </c>
      <c r="C349" s="47"/>
      <c r="D349" s="47" t="s">
        <v>47</v>
      </c>
      <c r="E349" s="46">
        <v>1991</v>
      </c>
      <c r="F349" s="46">
        <v>1</v>
      </c>
      <c r="G349" s="3"/>
      <c r="H349" s="4">
        <v>135</v>
      </c>
      <c r="I349" s="4">
        <f t="shared" ref="I349:I412" si="6">H349*$L$7</f>
        <v>163.35</v>
      </c>
      <c r="J349" s="18" t="s">
        <v>10</v>
      </c>
      <c r="K349" s="20"/>
      <c r="L349" s="18"/>
      <c r="M349" s="2"/>
    </row>
    <row r="350" spans="1:13" ht="30" customHeight="1" x14ac:dyDescent="0.3">
      <c r="A350" s="27" t="s">
        <v>1575</v>
      </c>
      <c r="B350" s="47" t="s">
        <v>15</v>
      </c>
      <c r="C350" s="47"/>
      <c r="D350" s="47" t="s">
        <v>47</v>
      </c>
      <c r="E350" s="46">
        <v>1994</v>
      </c>
      <c r="F350" s="46">
        <v>1</v>
      </c>
      <c r="G350" s="3"/>
      <c r="H350" s="4">
        <v>125</v>
      </c>
      <c r="I350" s="4">
        <f t="shared" si="6"/>
        <v>151.25</v>
      </c>
      <c r="J350" s="18" t="s">
        <v>10</v>
      </c>
      <c r="K350" s="20"/>
      <c r="L350" s="18"/>
      <c r="M350" s="2"/>
    </row>
    <row r="351" spans="1:13" ht="30" customHeight="1" x14ac:dyDescent="0.3">
      <c r="A351" s="27" t="s">
        <v>1576</v>
      </c>
      <c r="B351" s="47" t="s">
        <v>15</v>
      </c>
      <c r="C351" s="47"/>
      <c r="D351" s="47" t="s">
        <v>47</v>
      </c>
      <c r="E351" s="46">
        <v>1989</v>
      </c>
      <c r="F351" s="46">
        <v>1</v>
      </c>
      <c r="G351" s="3"/>
      <c r="H351" s="4">
        <v>165</v>
      </c>
      <c r="I351" s="4">
        <f t="shared" si="6"/>
        <v>199.65</v>
      </c>
      <c r="J351" s="18" t="s">
        <v>10</v>
      </c>
      <c r="K351" s="20"/>
      <c r="L351" s="18"/>
      <c r="M351" s="2"/>
    </row>
    <row r="352" spans="1:13" ht="30" customHeight="1" x14ac:dyDescent="0.3">
      <c r="A352" s="27" t="s">
        <v>1697</v>
      </c>
      <c r="B352" s="47" t="s">
        <v>15</v>
      </c>
      <c r="C352" s="47"/>
      <c r="D352" s="47" t="s">
        <v>47</v>
      </c>
      <c r="E352" s="46">
        <v>1979</v>
      </c>
      <c r="F352" s="46">
        <v>2</v>
      </c>
      <c r="G352" s="3"/>
      <c r="H352" s="4">
        <v>89</v>
      </c>
      <c r="I352" s="4">
        <f t="shared" si="6"/>
        <v>107.69</v>
      </c>
      <c r="J352" s="18" t="s">
        <v>10</v>
      </c>
      <c r="K352" s="20"/>
      <c r="L352" s="18"/>
      <c r="M352" s="2"/>
    </row>
    <row r="353" spans="1:13" ht="30" customHeight="1" x14ac:dyDescent="0.3">
      <c r="A353" s="27" t="s">
        <v>1806</v>
      </c>
      <c r="B353" s="47" t="s">
        <v>15</v>
      </c>
      <c r="C353" s="47"/>
      <c r="D353" s="47" t="s">
        <v>47</v>
      </c>
      <c r="E353" s="46">
        <v>1996</v>
      </c>
      <c r="F353" s="46">
        <v>5</v>
      </c>
      <c r="G353" s="3"/>
      <c r="H353" s="4">
        <v>275</v>
      </c>
      <c r="I353" s="4">
        <f t="shared" si="6"/>
        <v>332.75</v>
      </c>
      <c r="J353" s="18"/>
      <c r="K353" s="20"/>
      <c r="L353" s="18"/>
      <c r="M353" s="2"/>
    </row>
    <row r="354" spans="1:13" ht="30" customHeight="1" x14ac:dyDescent="0.3">
      <c r="A354" s="27" t="s">
        <v>1696</v>
      </c>
      <c r="B354" s="47" t="s">
        <v>15</v>
      </c>
      <c r="C354" s="47"/>
      <c r="D354" s="47" t="s">
        <v>47</v>
      </c>
      <c r="E354" s="46">
        <v>1979</v>
      </c>
      <c r="F354" s="46">
        <f>3-1</f>
        <v>2</v>
      </c>
      <c r="G354" s="3"/>
      <c r="H354" s="4">
        <v>98</v>
      </c>
      <c r="I354" s="4">
        <f t="shared" si="6"/>
        <v>118.58</v>
      </c>
      <c r="J354" s="18" t="s">
        <v>10</v>
      </c>
      <c r="K354" s="20"/>
      <c r="L354" s="18"/>
      <c r="M354" s="2"/>
    </row>
    <row r="355" spans="1:13" ht="30" customHeight="1" x14ac:dyDescent="0.3">
      <c r="A355" s="27" t="s">
        <v>1514</v>
      </c>
      <c r="B355" s="47" t="s">
        <v>15</v>
      </c>
      <c r="C355" s="47"/>
      <c r="D355" s="47" t="s">
        <v>47</v>
      </c>
      <c r="E355" s="46">
        <v>1973</v>
      </c>
      <c r="F355" s="46">
        <v>1</v>
      </c>
      <c r="G355" s="3"/>
      <c r="H355" s="4">
        <v>48</v>
      </c>
      <c r="I355" s="4">
        <f t="shared" si="6"/>
        <v>58.08</v>
      </c>
      <c r="J355" s="18" t="s">
        <v>10</v>
      </c>
      <c r="K355" s="20"/>
      <c r="L355" s="18"/>
      <c r="M355" s="2"/>
    </row>
    <row r="356" spans="1:13" ht="30" customHeight="1" x14ac:dyDescent="0.3">
      <c r="A356" s="19" t="s">
        <v>804</v>
      </c>
      <c r="B356" s="3" t="s">
        <v>803</v>
      </c>
      <c r="C356" s="3"/>
      <c r="D356" s="3" t="s">
        <v>47</v>
      </c>
      <c r="E356" s="3">
        <v>1981</v>
      </c>
      <c r="F356" s="3">
        <v>2</v>
      </c>
      <c r="G356" s="3"/>
      <c r="H356" s="4">
        <v>15</v>
      </c>
      <c r="I356" s="4">
        <f t="shared" si="6"/>
        <v>18.149999999999999</v>
      </c>
      <c r="J356" s="18"/>
      <c r="K356" s="20"/>
      <c r="L356" s="18"/>
      <c r="M356" s="2"/>
    </row>
    <row r="357" spans="1:13" ht="30" customHeight="1" x14ac:dyDescent="0.3">
      <c r="A357" s="19" t="s">
        <v>1389</v>
      </c>
      <c r="B357" s="3" t="s">
        <v>57</v>
      </c>
      <c r="C357" s="3"/>
      <c r="D357" s="3" t="s">
        <v>47</v>
      </c>
      <c r="E357" s="3">
        <v>1996</v>
      </c>
      <c r="F357" s="3">
        <v>1</v>
      </c>
      <c r="G357" s="3"/>
      <c r="H357" s="4">
        <v>16</v>
      </c>
      <c r="I357" s="4">
        <f t="shared" si="6"/>
        <v>19.36</v>
      </c>
      <c r="J357" s="18"/>
      <c r="K357" s="20"/>
      <c r="L357" s="18"/>
      <c r="M357" s="2"/>
    </row>
    <row r="358" spans="1:13" ht="30" customHeight="1" x14ac:dyDescent="0.3">
      <c r="A358" s="27" t="s">
        <v>313</v>
      </c>
      <c r="B358" s="47" t="s">
        <v>755</v>
      </c>
      <c r="C358" s="47"/>
      <c r="D358" s="47" t="s">
        <v>47</v>
      </c>
      <c r="E358" s="46">
        <v>1970</v>
      </c>
      <c r="F358" s="46">
        <v>1</v>
      </c>
      <c r="G358" s="3"/>
      <c r="H358" s="4">
        <v>5</v>
      </c>
      <c r="I358" s="4">
        <f t="shared" si="6"/>
        <v>6.05</v>
      </c>
      <c r="J358" s="18"/>
      <c r="K358" s="20"/>
      <c r="L358" s="18"/>
      <c r="M358" s="2"/>
    </row>
    <row r="359" spans="1:13" ht="30" customHeight="1" x14ac:dyDescent="0.3">
      <c r="A359" s="27" t="s">
        <v>312</v>
      </c>
      <c r="B359" s="47" t="s">
        <v>755</v>
      </c>
      <c r="C359" s="47"/>
      <c r="D359" s="47" t="s">
        <v>47</v>
      </c>
      <c r="E359" s="46">
        <v>1970</v>
      </c>
      <c r="F359" s="46">
        <v>1</v>
      </c>
      <c r="G359" s="3"/>
      <c r="H359" s="4">
        <v>10</v>
      </c>
      <c r="I359" s="4">
        <f t="shared" si="6"/>
        <v>12.1</v>
      </c>
      <c r="J359" s="18"/>
      <c r="K359" s="20"/>
      <c r="L359" s="18"/>
      <c r="M359" s="2"/>
    </row>
    <row r="360" spans="1:13" ht="30" customHeight="1" x14ac:dyDescent="0.3">
      <c r="A360" s="27" t="s">
        <v>312</v>
      </c>
      <c r="B360" s="47" t="s">
        <v>755</v>
      </c>
      <c r="C360" s="47"/>
      <c r="D360" s="47" t="s">
        <v>47</v>
      </c>
      <c r="E360" s="46">
        <v>1971</v>
      </c>
      <c r="F360" s="46">
        <v>1</v>
      </c>
      <c r="G360" s="3"/>
      <c r="H360" s="4">
        <v>10</v>
      </c>
      <c r="I360" s="4">
        <f t="shared" si="6"/>
        <v>12.1</v>
      </c>
      <c r="J360" s="18"/>
      <c r="K360" s="20"/>
      <c r="L360" s="18"/>
      <c r="M360" s="2"/>
    </row>
    <row r="361" spans="1:13" ht="30" customHeight="1" x14ac:dyDescent="0.3">
      <c r="A361" s="27" t="s">
        <v>314</v>
      </c>
      <c r="B361" s="47" t="s">
        <v>755</v>
      </c>
      <c r="C361" s="47"/>
      <c r="D361" s="47" t="s">
        <v>47</v>
      </c>
      <c r="E361" s="46">
        <v>1971</v>
      </c>
      <c r="F361" s="46">
        <v>1</v>
      </c>
      <c r="G361" s="3"/>
      <c r="H361" s="4">
        <v>2</v>
      </c>
      <c r="I361" s="4">
        <f t="shared" si="6"/>
        <v>2.42</v>
      </c>
      <c r="J361" s="18"/>
      <c r="K361" s="20"/>
      <c r="L361" s="18"/>
      <c r="M361" s="2"/>
    </row>
    <row r="362" spans="1:13" ht="30" customHeight="1" x14ac:dyDescent="0.3">
      <c r="A362" s="27" t="s">
        <v>1550</v>
      </c>
      <c r="B362" s="47" t="s">
        <v>755</v>
      </c>
      <c r="C362" s="47"/>
      <c r="D362" s="47" t="s">
        <v>47</v>
      </c>
      <c r="E362" s="46">
        <v>2016</v>
      </c>
      <c r="F362" s="46">
        <v>3</v>
      </c>
      <c r="G362" s="3"/>
      <c r="H362" s="4">
        <v>10</v>
      </c>
      <c r="I362" s="4">
        <f t="shared" si="6"/>
        <v>12.1</v>
      </c>
      <c r="J362" s="18" t="s">
        <v>10</v>
      </c>
      <c r="K362" s="20"/>
      <c r="L362" s="18"/>
      <c r="M362" s="2"/>
    </row>
    <row r="363" spans="1:13" ht="30" customHeight="1" x14ac:dyDescent="0.3">
      <c r="A363" s="27" t="s">
        <v>940</v>
      </c>
      <c r="B363" s="47" t="s">
        <v>30</v>
      </c>
      <c r="C363" s="47"/>
      <c r="D363" s="47" t="s">
        <v>47</v>
      </c>
      <c r="E363" s="46">
        <v>2007</v>
      </c>
      <c r="F363" s="46">
        <v>1</v>
      </c>
      <c r="G363" s="3"/>
      <c r="H363" s="4">
        <v>8.26</v>
      </c>
      <c r="I363" s="4">
        <f t="shared" si="6"/>
        <v>9.9946000000000002</v>
      </c>
      <c r="J363" s="18" t="s">
        <v>10</v>
      </c>
      <c r="K363" s="20"/>
      <c r="L363" s="18"/>
      <c r="M363" s="2"/>
    </row>
    <row r="364" spans="1:13" ht="30" customHeight="1" x14ac:dyDescent="0.3">
      <c r="A364" s="27" t="s">
        <v>452</v>
      </c>
      <c r="B364" s="47" t="s">
        <v>12</v>
      </c>
      <c r="C364" s="47"/>
      <c r="D364" s="47" t="s">
        <v>47</v>
      </c>
      <c r="E364" s="46">
        <v>1978</v>
      </c>
      <c r="F364" s="46">
        <v>1</v>
      </c>
      <c r="G364" s="3"/>
      <c r="H364" s="4">
        <v>25</v>
      </c>
      <c r="I364" s="4">
        <f t="shared" si="6"/>
        <v>30.25</v>
      </c>
      <c r="J364" s="18"/>
      <c r="K364" s="20"/>
      <c r="L364" s="18"/>
      <c r="M364" s="2"/>
    </row>
    <row r="365" spans="1:13" ht="30" customHeight="1" x14ac:dyDescent="0.3">
      <c r="A365" s="27" t="s">
        <v>396</v>
      </c>
      <c r="B365" s="47" t="s">
        <v>395</v>
      </c>
      <c r="C365" s="47" t="s">
        <v>1000</v>
      </c>
      <c r="D365" s="47" t="s">
        <v>47</v>
      </c>
      <c r="E365" s="46">
        <v>1983</v>
      </c>
      <c r="F365" s="46">
        <f>4-1-1</f>
        <v>2</v>
      </c>
      <c r="G365" s="3"/>
      <c r="H365" s="4">
        <v>25</v>
      </c>
      <c r="I365" s="4">
        <f t="shared" si="6"/>
        <v>30.25</v>
      </c>
      <c r="J365" s="18"/>
      <c r="K365" s="20"/>
      <c r="L365" s="18"/>
      <c r="M365" s="2"/>
    </row>
    <row r="366" spans="1:13" ht="30" customHeight="1" x14ac:dyDescent="0.3">
      <c r="A366" s="19" t="s">
        <v>774</v>
      </c>
      <c r="B366" s="3" t="s">
        <v>551</v>
      </c>
      <c r="C366" s="3" t="s">
        <v>431</v>
      </c>
      <c r="D366" s="3" t="s">
        <v>47</v>
      </c>
      <c r="E366" s="3">
        <v>2018</v>
      </c>
      <c r="F366" s="3">
        <v>12</v>
      </c>
      <c r="G366" s="3"/>
      <c r="H366" s="4">
        <v>6.82</v>
      </c>
      <c r="I366" s="4">
        <f t="shared" si="6"/>
        <v>8.2522000000000002</v>
      </c>
      <c r="J366" s="18"/>
      <c r="K366" s="20" t="s">
        <v>62</v>
      </c>
      <c r="L366" s="18"/>
      <c r="M366" s="2"/>
    </row>
    <row r="367" spans="1:13" ht="30" customHeight="1" x14ac:dyDescent="0.3">
      <c r="A367" s="27" t="s">
        <v>398</v>
      </c>
      <c r="B367" s="47" t="s">
        <v>9</v>
      </c>
      <c r="C367" s="47"/>
      <c r="D367" s="47" t="s">
        <v>47</v>
      </c>
      <c r="E367" s="46">
        <v>1989</v>
      </c>
      <c r="F367" s="46">
        <v>1</v>
      </c>
      <c r="G367" s="3"/>
      <c r="H367" s="4">
        <v>325</v>
      </c>
      <c r="I367" s="4">
        <f t="shared" si="6"/>
        <v>393.25</v>
      </c>
      <c r="J367" s="18"/>
      <c r="K367" s="20"/>
      <c r="L367" s="18"/>
      <c r="M367" s="2"/>
    </row>
    <row r="368" spans="1:13" ht="30" customHeight="1" x14ac:dyDescent="0.3">
      <c r="A368" s="27" t="s">
        <v>398</v>
      </c>
      <c r="B368" s="47" t="s">
        <v>9</v>
      </c>
      <c r="C368" s="47"/>
      <c r="D368" s="47" t="s">
        <v>47</v>
      </c>
      <c r="E368" s="46">
        <v>2000</v>
      </c>
      <c r="F368" s="46">
        <v>1</v>
      </c>
      <c r="G368" s="3"/>
      <c r="H368" s="4">
        <v>175</v>
      </c>
      <c r="I368" s="4">
        <f t="shared" si="6"/>
        <v>211.75</v>
      </c>
      <c r="J368" s="18"/>
      <c r="K368" s="20"/>
      <c r="L368" s="18"/>
      <c r="M368" s="2"/>
    </row>
    <row r="369" spans="1:13" ht="30" customHeight="1" x14ac:dyDescent="0.3">
      <c r="A369" s="19" t="s">
        <v>1674</v>
      </c>
      <c r="B369" s="3" t="s">
        <v>9</v>
      </c>
      <c r="C369" s="3"/>
      <c r="D369" s="3" t="s">
        <v>47</v>
      </c>
      <c r="E369" s="3">
        <v>1955</v>
      </c>
      <c r="F369" s="3">
        <v>1</v>
      </c>
      <c r="G369" s="3"/>
      <c r="H369" s="4">
        <v>375</v>
      </c>
      <c r="I369" s="4">
        <f t="shared" si="6"/>
        <v>453.75</v>
      </c>
      <c r="J369" s="18"/>
      <c r="K369" s="20"/>
      <c r="L369" s="18"/>
      <c r="M369" s="2"/>
    </row>
    <row r="370" spans="1:13" ht="30" customHeight="1" x14ac:dyDescent="0.3">
      <c r="A370" s="19" t="s">
        <v>1673</v>
      </c>
      <c r="B370" s="3" t="s">
        <v>9</v>
      </c>
      <c r="C370" s="3"/>
      <c r="D370" s="3" t="s">
        <v>47</v>
      </c>
      <c r="E370" s="3">
        <v>1955</v>
      </c>
      <c r="F370" s="3">
        <v>1</v>
      </c>
      <c r="G370" s="3"/>
      <c r="H370" s="4">
        <v>445</v>
      </c>
      <c r="I370" s="4">
        <f t="shared" si="6"/>
        <v>538.44999999999993</v>
      </c>
      <c r="J370" s="18"/>
      <c r="K370" s="20"/>
      <c r="L370" s="18"/>
      <c r="M370" s="2"/>
    </row>
    <row r="371" spans="1:13" ht="30" customHeight="1" x14ac:dyDescent="0.3">
      <c r="A371" s="27" t="s">
        <v>1089</v>
      </c>
      <c r="B371" s="47" t="s">
        <v>9</v>
      </c>
      <c r="C371" s="47"/>
      <c r="D371" s="47" t="s">
        <v>47</v>
      </c>
      <c r="E371" s="46">
        <v>1983</v>
      </c>
      <c r="F371" s="46">
        <v>5</v>
      </c>
      <c r="G371" s="3"/>
      <c r="H371" s="4">
        <v>75</v>
      </c>
      <c r="I371" s="4">
        <f t="shared" si="6"/>
        <v>90.75</v>
      </c>
      <c r="J371" s="18" t="s">
        <v>10</v>
      </c>
      <c r="K371" s="20"/>
      <c r="L371" s="18"/>
      <c r="M371" s="2"/>
    </row>
    <row r="372" spans="1:13" ht="30" customHeight="1" x14ac:dyDescent="0.3">
      <c r="A372" s="27" t="s">
        <v>1515</v>
      </c>
      <c r="B372" s="47" t="s">
        <v>9</v>
      </c>
      <c r="C372" s="47"/>
      <c r="D372" s="47" t="s">
        <v>47</v>
      </c>
      <c r="E372" s="46">
        <v>1979</v>
      </c>
      <c r="F372" s="46">
        <v>1</v>
      </c>
      <c r="G372" s="3"/>
      <c r="H372" s="4">
        <v>75</v>
      </c>
      <c r="I372" s="4">
        <f t="shared" si="6"/>
        <v>90.75</v>
      </c>
      <c r="J372" s="18" t="s">
        <v>10</v>
      </c>
      <c r="K372" s="20"/>
      <c r="L372" s="18"/>
      <c r="M372" s="2"/>
    </row>
    <row r="373" spans="1:13" ht="30" customHeight="1" x14ac:dyDescent="0.3">
      <c r="A373" s="19" t="s">
        <v>692</v>
      </c>
      <c r="B373" s="3" t="s">
        <v>447</v>
      </c>
      <c r="C373" s="3"/>
      <c r="D373" s="3" t="s">
        <v>47</v>
      </c>
      <c r="E373" s="3">
        <v>1990</v>
      </c>
      <c r="F373" s="3">
        <v>2</v>
      </c>
      <c r="G373" s="3"/>
      <c r="H373" s="4">
        <v>35</v>
      </c>
      <c r="I373" s="4">
        <f t="shared" si="6"/>
        <v>42.35</v>
      </c>
      <c r="J373" s="18"/>
      <c r="K373" s="20"/>
      <c r="L373" s="18"/>
      <c r="M373" s="2"/>
    </row>
    <row r="374" spans="1:13" ht="30" customHeight="1" x14ac:dyDescent="0.3">
      <c r="A374" s="27" t="s">
        <v>1018</v>
      </c>
      <c r="B374" s="47" t="s">
        <v>956</v>
      </c>
      <c r="C374" s="47"/>
      <c r="D374" s="47" t="s">
        <v>47</v>
      </c>
      <c r="E374" s="46">
        <v>1973</v>
      </c>
      <c r="F374" s="46">
        <v>2</v>
      </c>
      <c r="G374" s="3"/>
      <c r="H374" s="4">
        <v>79</v>
      </c>
      <c r="I374" s="4">
        <f t="shared" si="6"/>
        <v>95.59</v>
      </c>
      <c r="J374" s="18"/>
      <c r="K374" s="20"/>
      <c r="L374" s="18"/>
      <c r="M374" s="2"/>
    </row>
    <row r="375" spans="1:13" ht="30" customHeight="1" x14ac:dyDescent="0.3">
      <c r="A375" s="19" t="s">
        <v>727</v>
      </c>
      <c r="B375" s="3" t="s">
        <v>551</v>
      </c>
      <c r="C375" s="3"/>
      <c r="D375" s="3" t="s">
        <v>47</v>
      </c>
      <c r="E375" s="3">
        <v>1983</v>
      </c>
      <c r="F375" s="3">
        <v>1</v>
      </c>
      <c r="G375" s="3"/>
      <c r="H375" s="4">
        <v>39</v>
      </c>
      <c r="I375" s="4">
        <f t="shared" si="6"/>
        <v>47.19</v>
      </c>
      <c r="J375" s="18"/>
      <c r="K375" s="20"/>
      <c r="L375" s="18"/>
      <c r="M375" s="2"/>
    </row>
    <row r="376" spans="1:13" ht="30" customHeight="1" x14ac:dyDescent="0.3">
      <c r="A376" s="51" t="s">
        <v>17</v>
      </c>
      <c r="B376" s="48" t="s">
        <v>30</v>
      </c>
      <c r="C376" s="48"/>
      <c r="D376" s="48" t="s">
        <v>47</v>
      </c>
      <c r="E376" s="48">
        <v>1952</v>
      </c>
      <c r="F376" s="48">
        <v>3</v>
      </c>
      <c r="G376" s="48"/>
      <c r="H376" s="47">
        <v>15</v>
      </c>
      <c r="I376" s="4">
        <f t="shared" si="6"/>
        <v>18.149999999999999</v>
      </c>
      <c r="J376" s="18"/>
      <c r="K376" s="20"/>
      <c r="L376" s="18"/>
      <c r="M376" s="2"/>
    </row>
    <row r="377" spans="1:13" ht="30" customHeight="1" x14ac:dyDescent="0.3">
      <c r="A377" s="51" t="s">
        <v>17</v>
      </c>
      <c r="B377" s="48" t="s">
        <v>30</v>
      </c>
      <c r="C377" s="48"/>
      <c r="D377" s="48" t="s">
        <v>47</v>
      </c>
      <c r="E377" s="48">
        <v>1964</v>
      </c>
      <c r="F377" s="23">
        <v>2</v>
      </c>
      <c r="G377" s="48"/>
      <c r="H377" s="47">
        <v>15</v>
      </c>
      <c r="I377" s="4">
        <f t="shared" si="6"/>
        <v>18.149999999999999</v>
      </c>
      <c r="J377" s="18"/>
      <c r="K377" s="20"/>
      <c r="L377" s="18"/>
      <c r="M377" s="2"/>
    </row>
    <row r="378" spans="1:13" ht="30" customHeight="1" x14ac:dyDescent="0.3">
      <c r="A378" s="27" t="s">
        <v>1362</v>
      </c>
      <c r="B378" s="47" t="s">
        <v>12</v>
      </c>
      <c r="C378" s="47"/>
      <c r="D378" s="47" t="s">
        <v>47</v>
      </c>
      <c r="E378" s="46">
        <v>1987</v>
      </c>
      <c r="F378" s="46">
        <v>4</v>
      </c>
      <c r="G378" s="3"/>
      <c r="H378" s="4">
        <v>55</v>
      </c>
      <c r="I378" s="4">
        <f t="shared" si="6"/>
        <v>66.55</v>
      </c>
      <c r="J378" s="18" t="s">
        <v>10</v>
      </c>
      <c r="K378" s="20"/>
      <c r="L378" s="18"/>
      <c r="M378" s="2"/>
    </row>
    <row r="379" spans="1:13" ht="30" customHeight="1" x14ac:dyDescent="0.3">
      <c r="A379" s="27" t="s">
        <v>1419</v>
      </c>
      <c r="B379" s="47" t="s">
        <v>359</v>
      </c>
      <c r="C379" s="47"/>
      <c r="D379" s="47" t="s">
        <v>47</v>
      </c>
      <c r="E379" s="46">
        <v>1949</v>
      </c>
      <c r="F379" s="46">
        <v>1</v>
      </c>
      <c r="G379" s="3"/>
      <c r="H379" s="4">
        <v>95</v>
      </c>
      <c r="I379" s="4">
        <f t="shared" si="6"/>
        <v>114.95</v>
      </c>
      <c r="J379" s="18" t="s">
        <v>10</v>
      </c>
      <c r="K379" s="20"/>
      <c r="L379" s="18"/>
      <c r="M379" s="2"/>
    </row>
    <row r="380" spans="1:13" ht="30" customHeight="1" x14ac:dyDescent="0.3">
      <c r="A380" s="19" t="s">
        <v>607</v>
      </c>
      <c r="B380" s="3" t="s">
        <v>12</v>
      </c>
      <c r="C380" s="3"/>
      <c r="D380" s="3" t="s">
        <v>47</v>
      </c>
      <c r="E380" s="3">
        <v>1975</v>
      </c>
      <c r="F380" s="3">
        <v>1</v>
      </c>
      <c r="G380" s="3"/>
      <c r="H380" s="4">
        <v>85</v>
      </c>
      <c r="I380" s="4">
        <f t="shared" si="6"/>
        <v>102.85</v>
      </c>
      <c r="J380" s="18"/>
      <c r="K380" s="20"/>
      <c r="L380" s="18"/>
      <c r="M380" s="2"/>
    </row>
    <row r="381" spans="1:13" ht="30" customHeight="1" x14ac:dyDescent="0.3">
      <c r="A381" s="27" t="s">
        <v>1602</v>
      </c>
      <c r="B381" s="47" t="s">
        <v>12</v>
      </c>
      <c r="C381" s="47"/>
      <c r="D381" s="47" t="s">
        <v>47</v>
      </c>
      <c r="E381" s="46">
        <v>1988</v>
      </c>
      <c r="F381" s="46">
        <v>1</v>
      </c>
      <c r="G381" s="3"/>
      <c r="H381" s="4">
        <v>345</v>
      </c>
      <c r="I381" s="4">
        <f t="shared" si="6"/>
        <v>417.45</v>
      </c>
      <c r="J381" s="18"/>
      <c r="K381" s="20"/>
      <c r="L381" s="18"/>
      <c r="M381" s="2"/>
    </row>
    <row r="382" spans="1:13" ht="30" customHeight="1" x14ac:dyDescent="0.3">
      <c r="A382" s="27" t="s">
        <v>1257</v>
      </c>
      <c r="B382" s="47" t="s">
        <v>12</v>
      </c>
      <c r="C382" s="47"/>
      <c r="D382" s="47" t="s">
        <v>47</v>
      </c>
      <c r="E382" s="46">
        <v>1989</v>
      </c>
      <c r="F382" s="46">
        <v>3</v>
      </c>
      <c r="G382" s="3"/>
      <c r="H382" s="4">
        <v>495</v>
      </c>
      <c r="I382" s="4">
        <f t="shared" si="6"/>
        <v>598.94999999999993</v>
      </c>
      <c r="J382" s="18"/>
      <c r="K382" s="20"/>
      <c r="L382" s="18"/>
      <c r="M382" s="2"/>
    </row>
    <row r="383" spans="1:13" ht="30" customHeight="1" x14ac:dyDescent="0.3">
      <c r="A383" s="27" t="s">
        <v>1257</v>
      </c>
      <c r="B383" s="47" t="s">
        <v>12</v>
      </c>
      <c r="C383" s="47"/>
      <c r="D383" s="47" t="s">
        <v>47</v>
      </c>
      <c r="E383" s="46">
        <v>1992</v>
      </c>
      <c r="F383" s="46">
        <v>2</v>
      </c>
      <c r="G383" s="3"/>
      <c r="H383" s="4">
        <v>345</v>
      </c>
      <c r="I383" s="4">
        <f t="shared" si="6"/>
        <v>417.45</v>
      </c>
      <c r="J383" s="18"/>
      <c r="K383" s="20"/>
      <c r="L383" s="18"/>
      <c r="M383" s="2"/>
    </row>
    <row r="384" spans="1:13" ht="30" customHeight="1" x14ac:dyDescent="0.3">
      <c r="A384" s="27" t="s">
        <v>1257</v>
      </c>
      <c r="B384" s="47" t="s">
        <v>12</v>
      </c>
      <c r="C384" s="47"/>
      <c r="D384" s="47" t="s">
        <v>47</v>
      </c>
      <c r="E384" s="46">
        <v>1994</v>
      </c>
      <c r="F384" s="46">
        <v>2</v>
      </c>
      <c r="G384" s="3"/>
      <c r="H384" s="4">
        <v>335</v>
      </c>
      <c r="I384" s="4">
        <f t="shared" si="6"/>
        <v>405.34999999999997</v>
      </c>
      <c r="J384" s="18"/>
      <c r="K384" s="20"/>
      <c r="L384" s="18"/>
      <c r="M384" s="2"/>
    </row>
    <row r="385" spans="1:13" ht="30" customHeight="1" x14ac:dyDescent="0.3">
      <c r="A385" s="27" t="s">
        <v>1869</v>
      </c>
      <c r="B385" s="47" t="s">
        <v>12</v>
      </c>
      <c r="C385" s="47"/>
      <c r="D385" s="47" t="s">
        <v>47</v>
      </c>
      <c r="E385" s="46">
        <v>1973</v>
      </c>
      <c r="F385" s="46">
        <v>1</v>
      </c>
      <c r="G385" s="3"/>
      <c r="H385" s="4">
        <v>235</v>
      </c>
      <c r="I385" s="4">
        <f t="shared" si="6"/>
        <v>284.34999999999997</v>
      </c>
      <c r="J385" s="18" t="s">
        <v>10</v>
      </c>
      <c r="K385" s="20"/>
      <c r="L385" s="18"/>
      <c r="M385" s="2"/>
    </row>
    <row r="386" spans="1:13" ht="30" customHeight="1" x14ac:dyDescent="0.3">
      <c r="A386" s="19" t="s">
        <v>586</v>
      </c>
      <c r="B386" s="48" t="s">
        <v>12</v>
      </c>
      <c r="C386" s="3"/>
      <c r="D386" s="3" t="s">
        <v>47</v>
      </c>
      <c r="E386" s="3" t="s">
        <v>753</v>
      </c>
      <c r="F386" s="48">
        <v>1</v>
      </c>
      <c r="G386" s="3"/>
      <c r="H386" s="4">
        <v>75</v>
      </c>
      <c r="I386" s="4">
        <f t="shared" si="6"/>
        <v>90.75</v>
      </c>
      <c r="J386" s="18"/>
      <c r="K386" s="20"/>
      <c r="L386" s="18"/>
      <c r="M386" s="2"/>
    </row>
    <row r="387" spans="1:13" ht="30" customHeight="1" x14ac:dyDescent="0.3">
      <c r="A387" s="19" t="s">
        <v>805</v>
      </c>
      <c r="B387" s="3" t="s">
        <v>57</v>
      </c>
      <c r="C387" s="3"/>
      <c r="D387" s="3" t="s">
        <v>47</v>
      </c>
      <c r="E387" s="3">
        <v>1978</v>
      </c>
      <c r="F387" s="3">
        <v>1</v>
      </c>
      <c r="G387" s="3"/>
      <c r="H387" s="4">
        <v>15</v>
      </c>
      <c r="I387" s="4">
        <f t="shared" si="6"/>
        <v>18.149999999999999</v>
      </c>
      <c r="J387" s="18" t="s">
        <v>10</v>
      </c>
      <c r="K387" s="20"/>
      <c r="L387" s="18"/>
      <c r="M387" s="2"/>
    </row>
    <row r="388" spans="1:13" ht="30" customHeight="1" x14ac:dyDescent="0.3">
      <c r="A388" s="27" t="s">
        <v>957</v>
      </c>
      <c r="B388" s="47" t="s">
        <v>12</v>
      </c>
      <c r="C388" s="47"/>
      <c r="D388" s="47" t="s">
        <v>47</v>
      </c>
      <c r="E388" s="46">
        <v>2010</v>
      </c>
      <c r="F388" s="46">
        <v>8</v>
      </c>
      <c r="G388" s="3"/>
      <c r="H388" s="4">
        <v>39</v>
      </c>
      <c r="I388" s="4">
        <f t="shared" si="6"/>
        <v>47.19</v>
      </c>
      <c r="J388" s="18"/>
      <c r="K388" s="20" t="s">
        <v>29</v>
      </c>
      <c r="L388" s="18"/>
      <c r="M388" s="2"/>
    </row>
    <row r="389" spans="1:13" ht="30" customHeight="1" x14ac:dyDescent="0.3">
      <c r="A389" s="19" t="s">
        <v>693</v>
      </c>
      <c r="B389" s="3" t="s">
        <v>12</v>
      </c>
      <c r="C389" s="3"/>
      <c r="D389" s="3" t="s">
        <v>47</v>
      </c>
      <c r="E389" s="3">
        <v>1999</v>
      </c>
      <c r="F389" s="3">
        <v>1</v>
      </c>
      <c r="G389" s="3"/>
      <c r="H389" s="4">
        <v>35</v>
      </c>
      <c r="I389" s="4">
        <f t="shared" si="6"/>
        <v>42.35</v>
      </c>
      <c r="J389" s="18"/>
      <c r="K389" s="20"/>
      <c r="L389" s="18"/>
      <c r="M389" s="2"/>
    </row>
    <row r="390" spans="1:13" ht="30" customHeight="1" x14ac:dyDescent="0.3">
      <c r="A390" s="19" t="s">
        <v>533</v>
      </c>
      <c r="B390" s="3" t="s">
        <v>12</v>
      </c>
      <c r="C390" s="3"/>
      <c r="D390" s="3" t="s">
        <v>47</v>
      </c>
      <c r="E390" s="3">
        <v>1983</v>
      </c>
      <c r="F390" s="3">
        <v>1</v>
      </c>
      <c r="G390" s="3"/>
      <c r="H390" s="4">
        <v>35</v>
      </c>
      <c r="I390" s="4">
        <f t="shared" si="6"/>
        <v>42.35</v>
      </c>
      <c r="J390" s="18"/>
      <c r="K390" s="20"/>
      <c r="L390" s="18"/>
      <c r="M390" s="2"/>
    </row>
    <row r="391" spans="1:13" ht="30" customHeight="1" x14ac:dyDescent="0.3">
      <c r="A391" s="19" t="s">
        <v>694</v>
      </c>
      <c r="B391" s="3" t="s">
        <v>30</v>
      </c>
      <c r="C391" s="3"/>
      <c r="D391" s="3" t="s">
        <v>47</v>
      </c>
      <c r="E391" s="3">
        <v>1993</v>
      </c>
      <c r="F391" s="3">
        <v>1</v>
      </c>
      <c r="G391" s="3"/>
      <c r="H391" s="4">
        <v>15</v>
      </c>
      <c r="I391" s="4">
        <f t="shared" si="6"/>
        <v>18.149999999999999</v>
      </c>
      <c r="J391" s="18"/>
      <c r="K391" s="20"/>
      <c r="L391" s="18"/>
      <c r="M391" s="2"/>
    </row>
    <row r="392" spans="1:13" ht="30" customHeight="1" x14ac:dyDescent="0.3">
      <c r="A392" s="19" t="s">
        <v>453</v>
      </c>
      <c r="B392" s="3" t="s">
        <v>21</v>
      </c>
      <c r="C392" s="3"/>
      <c r="D392" s="3" t="s">
        <v>47</v>
      </c>
      <c r="E392" s="3">
        <v>1959</v>
      </c>
      <c r="F392" s="3">
        <v>1</v>
      </c>
      <c r="G392" s="3"/>
      <c r="H392" s="4">
        <v>55</v>
      </c>
      <c r="I392" s="4">
        <f t="shared" si="6"/>
        <v>66.55</v>
      </c>
      <c r="J392" s="18"/>
      <c r="K392" s="20"/>
      <c r="L392" s="18"/>
      <c r="M392" s="2"/>
    </row>
    <row r="393" spans="1:13" ht="30" customHeight="1" x14ac:dyDescent="0.3">
      <c r="A393" s="27" t="s">
        <v>1398</v>
      </c>
      <c r="B393" s="47" t="s">
        <v>374</v>
      </c>
      <c r="C393" s="47"/>
      <c r="D393" s="47" t="s">
        <v>47</v>
      </c>
      <c r="E393" s="46">
        <v>2021</v>
      </c>
      <c r="F393" s="46">
        <v>6</v>
      </c>
      <c r="G393" s="3"/>
      <c r="H393" s="4">
        <v>16.53</v>
      </c>
      <c r="I393" s="4">
        <f t="shared" si="6"/>
        <v>20.001300000000001</v>
      </c>
      <c r="J393" s="18" t="s">
        <v>10</v>
      </c>
      <c r="K393" s="20" t="s">
        <v>41</v>
      </c>
      <c r="L393" s="18"/>
      <c r="M393" s="2"/>
    </row>
    <row r="394" spans="1:13" ht="30" customHeight="1" x14ac:dyDescent="0.3">
      <c r="A394" s="27" t="s">
        <v>1258</v>
      </c>
      <c r="B394" s="47" t="s">
        <v>955</v>
      </c>
      <c r="C394" s="47"/>
      <c r="D394" s="47" t="s">
        <v>47</v>
      </c>
      <c r="E394" s="46">
        <v>1976</v>
      </c>
      <c r="F394" s="46">
        <v>3</v>
      </c>
      <c r="G394" s="3"/>
      <c r="H394" s="4">
        <v>30</v>
      </c>
      <c r="I394" s="4">
        <f t="shared" si="6"/>
        <v>36.299999999999997</v>
      </c>
      <c r="J394" s="18" t="s">
        <v>10</v>
      </c>
      <c r="K394" s="20"/>
      <c r="L394" s="18"/>
      <c r="M394" s="2"/>
    </row>
    <row r="395" spans="1:13" ht="30" customHeight="1" x14ac:dyDescent="0.3">
      <c r="A395" s="27" t="s">
        <v>1691</v>
      </c>
      <c r="B395" s="47" t="s">
        <v>33</v>
      </c>
      <c r="C395" s="47"/>
      <c r="D395" s="47" t="s">
        <v>47</v>
      </c>
      <c r="E395" s="46">
        <v>2009</v>
      </c>
      <c r="F395" s="46">
        <v>2</v>
      </c>
      <c r="G395" s="3"/>
      <c r="H395" s="4">
        <v>20</v>
      </c>
      <c r="I395" s="4">
        <f t="shared" si="6"/>
        <v>24.2</v>
      </c>
      <c r="J395" s="18" t="s">
        <v>10</v>
      </c>
      <c r="K395" s="20" t="s">
        <v>35</v>
      </c>
      <c r="L395" s="18"/>
      <c r="M395" s="2"/>
    </row>
    <row r="396" spans="1:13" ht="30" customHeight="1" x14ac:dyDescent="0.3">
      <c r="A396" s="19" t="s">
        <v>42</v>
      </c>
      <c r="B396" s="3" t="s">
        <v>33</v>
      </c>
      <c r="C396" s="3"/>
      <c r="D396" s="3" t="s">
        <v>47</v>
      </c>
      <c r="E396" s="3">
        <v>1989</v>
      </c>
      <c r="F396" s="3">
        <v>3</v>
      </c>
      <c r="G396" s="3"/>
      <c r="H396" s="4">
        <v>45</v>
      </c>
      <c r="I396" s="4">
        <f t="shared" si="6"/>
        <v>54.449999999999996</v>
      </c>
      <c r="J396" s="18"/>
      <c r="K396" s="20"/>
      <c r="L396" s="18"/>
      <c r="M396" s="2"/>
    </row>
    <row r="397" spans="1:13" ht="30" customHeight="1" x14ac:dyDescent="0.3">
      <c r="A397" s="19" t="s">
        <v>50</v>
      </c>
      <c r="B397" s="3" t="s">
        <v>955</v>
      </c>
      <c r="C397" s="3"/>
      <c r="D397" s="3" t="s">
        <v>47</v>
      </c>
      <c r="E397" s="3">
        <v>1994</v>
      </c>
      <c r="F397" s="3">
        <f>4-1</f>
        <v>3</v>
      </c>
      <c r="G397" s="3"/>
      <c r="H397" s="4">
        <v>18</v>
      </c>
      <c r="I397" s="4">
        <f t="shared" si="6"/>
        <v>21.78</v>
      </c>
      <c r="J397" s="3"/>
      <c r="K397" s="20"/>
      <c r="L397" s="18"/>
      <c r="M397" s="2"/>
    </row>
    <row r="398" spans="1:13" ht="30" customHeight="1" x14ac:dyDescent="0.3">
      <c r="A398" s="19" t="s">
        <v>532</v>
      </c>
      <c r="B398" s="3" t="s">
        <v>524</v>
      </c>
      <c r="C398" s="3"/>
      <c r="D398" s="3" t="s">
        <v>47</v>
      </c>
      <c r="E398" s="3">
        <v>1975</v>
      </c>
      <c r="F398" s="3">
        <v>1</v>
      </c>
      <c r="G398" s="3"/>
      <c r="H398" s="4">
        <v>15</v>
      </c>
      <c r="I398" s="4">
        <f t="shared" si="6"/>
        <v>18.149999999999999</v>
      </c>
      <c r="J398" s="18"/>
      <c r="K398" s="20"/>
      <c r="L398" s="18"/>
      <c r="M398" s="2"/>
    </row>
    <row r="399" spans="1:13" ht="30" customHeight="1" x14ac:dyDescent="0.3">
      <c r="A399" s="27" t="s">
        <v>734</v>
      </c>
      <c r="B399" s="47" t="s">
        <v>11</v>
      </c>
      <c r="C399" s="47"/>
      <c r="D399" s="47" t="s">
        <v>47</v>
      </c>
      <c r="E399" s="46">
        <v>2011</v>
      </c>
      <c r="F399" s="46">
        <v>42</v>
      </c>
      <c r="G399" s="3"/>
      <c r="H399" s="4">
        <v>24.5</v>
      </c>
      <c r="I399" s="4">
        <f t="shared" si="6"/>
        <v>29.645</v>
      </c>
      <c r="J399" s="18"/>
      <c r="K399" s="20" t="s">
        <v>29</v>
      </c>
      <c r="L399" s="18"/>
      <c r="M399" s="2"/>
    </row>
    <row r="400" spans="1:13" ht="30" customHeight="1" x14ac:dyDescent="0.3">
      <c r="A400" s="19" t="s">
        <v>734</v>
      </c>
      <c r="B400" s="3" t="s">
        <v>11</v>
      </c>
      <c r="C400" s="3"/>
      <c r="D400" s="3" t="s">
        <v>47</v>
      </c>
      <c r="E400" s="3">
        <v>2015</v>
      </c>
      <c r="F400" s="3">
        <v>12</v>
      </c>
      <c r="G400" s="3"/>
      <c r="H400" s="4">
        <v>27</v>
      </c>
      <c r="I400" s="4">
        <f t="shared" si="6"/>
        <v>32.67</v>
      </c>
      <c r="J400" s="18"/>
      <c r="K400" s="20" t="s">
        <v>29</v>
      </c>
      <c r="L400" s="18"/>
      <c r="M400" s="2"/>
    </row>
    <row r="401" spans="1:13" ht="30" customHeight="1" x14ac:dyDescent="0.3">
      <c r="A401" s="27" t="s">
        <v>1582</v>
      </c>
      <c r="B401" s="47" t="s">
        <v>13</v>
      </c>
      <c r="C401" s="47"/>
      <c r="D401" s="47" t="s">
        <v>47</v>
      </c>
      <c r="E401" s="46">
        <v>1992</v>
      </c>
      <c r="F401" s="46">
        <v>1</v>
      </c>
      <c r="G401" s="3"/>
      <c r="H401" s="4">
        <v>135</v>
      </c>
      <c r="I401" s="4">
        <f t="shared" si="6"/>
        <v>163.35</v>
      </c>
      <c r="J401" s="18"/>
      <c r="K401" s="20"/>
      <c r="L401" s="18"/>
      <c r="M401" s="2"/>
    </row>
    <row r="402" spans="1:13" ht="30" customHeight="1" x14ac:dyDescent="0.3">
      <c r="A402" s="27" t="s">
        <v>448</v>
      </c>
      <c r="B402" s="47" t="s">
        <v>755</v>
      </c>
      <c r="C402" s="47"/>
      <c r="D402" s="47" t="s">
        <v>47</v>
      </c>
      <c r="E402" s="46">
        <v>1978</v>
      </c>
      <c r="F402" s="46">
        <v>1</v>
      </c>
      <c r="G402" s="3"/>
      <c r="H402" s="4">
        <v>5</v>
      </c>
      <c r="I402" s="4">
        <f t="shared" si="6"/>
        <v>6.05</v>
      </c>
      <c r="J402" s="18"/>
      <c r="K402" s="20"/>
      <c r="L402" s="18"/>
      <c r="M402" s="2"/>
    </row>
    <row r="403" spans="1:13" ht="30" customHeight="1" x14ac:dyDescent="0.3">
      <c r="A403" s="27" t="s">
        <v>434</v>
      </c>
      <c r="B403" s="47" t="s">
        <v>18</v>
      </c>
      <c r="C403" s="47"/>
      <c r="D403" s="47" t="s">
        <v>47</v>
      </c>
      <c r="E403" s="46">
        <v>1995</v>
      </c>
      <c r="F403" s="46">
        <v>3</v>
      </c>
      <c r="G403" s="3"/>
      <c r="H403" s="4">
        <v>15</v>
      </c>
      <c r="I403" s="4">
        <f t="shared" si="6"/>
        <v>18.149999999999999</v>
      </c>
      <c r="J403" s="18"/>
      <c r="K403" s="20"/>
      <c r="L403" s="18"/>
      <c r="M403" s="2"/>
    </row>
    <row r="404" spans="1:13" ht="30" customHeight="1" x14ac:dyDescent="0.3">
      <c r="A404" s="27" t="s">
        <v>1840</v>
      </c>
      <c r="B404" s="47" t="s">
        <v>755</v>
      </c>
      <c r="C404" s="47"/>
      <c r="D404" s="47" t="s">
        <v>47</v>
      </c>
      <c r="E404" s="46">
        <v>1971</v>
      </c>
      <c r="F404" s="46">
        <v>1</v>
      </c>
      <c r="G404" s="3"/>
      <c r="H404" s="4">
        <v>25</v>
      </c>
      <c r="I404" s="4">
        <f t="shared" si="6"/>
        <v>30.25</v>
      </c>
      <c r="J404" s="18" t="s">
        <v>10</v>
      </c>
      <c r="K404" s="20"/>
      <c r="L404" s="18"/>
      <c r="M404" s="2"/>
    </row>
    <row r="405" spans="1:13" ht="30" customHeight="1" x14ac:dyDescent="0.3">
      <c r="A405" s="27" t="s">
        <v>1259</v>
      </c>
      <c r="B405" s="47" t="s">
        <v>359</v>
      </c>
      <c r="C405" s="47"/>
      <c r="D405" s="47" t="s">
        <v>47</v>
      </c>
      <c r="E405" s="46">
        <v>1977</v>
      </c>
      <c r="F405" s="46">
        <f>2-1</f>
        <v>1</v>
      </c>
      <c r="G405" s="3"/>
      <c r="H405" s="4">
        <v>115</v>
      </c>
      <c r="I405" s="4">
        <f t="shared" si="6"/>
        <v>139.15</v>
      </c>
      <c r="J405" s="18"/>
      <c r="K405" s="20"/>
      <c r="L405" s="18"/>
      <c r="M405" s="2"/>
    </row>
    <row r="406" spans="1:13" ht="30" customHeight="1" x14ac:dyDescent="0.3">
      <c r="A406" s="27" t="s">
        <v>1260</v>
      </c>
      <c r="B406" s="47" t="s">
        <v>359</v>
      </c>
      <c r="C406" s="47"/>
      <c r="D406" s="47" t="s">
        <v>47</v>
      </c>
      <c r="E406" s="46">
        <v>1977</v>
      </c>
      <c r="F406" s="46">
        <v>1</v>
      </c>
      <c r="G406" s="3"/>
      <c r="H406" s="4">
        <v>95</v>
      </c>
      <c r="I406" s="4">
        <f t="shared" si="6"/>
        <v>114.95</v>
      </c>
      <c r="J406" s="18"/>
      <c r="K406" s="20"/>
      <c r="L406" s="18"/>
      <c r="M406" s="2"/>
    </row>
    <row r="407" spans="1:13" ht="30" customHeight="1" x14ac:dyDescent="0.3">
      <c r="A407" s="27" t="s">
        <v>1551</v>
      </c>
      <c r="B407" s="47" t="s">
        <v>359</v>
      </c>
      <c r="C407" s="47"/>
      <c r="D407" s="47" t="s">
        <v>47</v>
      </c>
      <c r="E407" s="46">
        <v>1975</v>
      </c>
      <c r="F407" s="46">
        <v>1</v>
      </c>
      <c r="G407" s="3"/>
      <c r="H407" s="4">
        <v>85</v>
      </c>
      <c r="I407" s="4">
        <f t="shared" si="6"/>
        <v>102.85</v>
      </c>
      <c r="J407" s="18"/>
      <c r="K407" s="20"/>
      <c r="L407" s="18"/>
      <c r="M407" s="2"/>
    </row>
    <row r="408" spans="1:13" ht="30" customHeight="1" x14ac:dyDescent="0.3">
      <c r="A408" s="27" t="s">
        <v>1296</v>
      </c>
      <c r="B408" s="47" t="s">
        <v>359</v>
      </c>
      <c r="C408" s="47"/>
      <c r="D408" s="47" t="s">
        <v>47</v>
      </c>
      <c r="E408" s="46">
        <v>1977</v>
      </c>
      <c r="F408" s="46">
        <v>2</v>
      </c>
      <c r="G408" s="3"/>
      <c r="H408" s="4">
        <v>105</v>
      </c>
      <c r="I408" s="4">
        <f t="shared" si="6"/>
        <v>127.05</v>
      </c>
      <c r="J408" s="18"/>
      <c r="K408" s="20"/>
      <c r="L408" s="18"/>
      <c r="M408" s="2"/>
    </row>
    <row r="409" spans="1:13" ht="30" customHeight="1" x14ac:dyDescent="0.3">
      <c r="A409" s="27" t="s">
        <v>914</v>
      </c>
      <c r="B409" s="47" t="s">
        <v>359</v>
      </c>
      <c r="C409" s="47"/>
      <c r="D409" s="47" t="s">
        <v>47</v>
      </c>
      <c r="E409" s="46">
        <v>1975</v>
      </c>
      <c r="F409" s="46">
        <v>3</v>
      </c>
      <c r="G409" s="3"/>
      <c r="H409" s="4">
        <v>95</v>
      </c>
      <c r="I409" s="4">
        <f t="shared" si="6"/>
        <v>114.95</v>
      </c>
      <c r="J409" s="18"/>
      <c r="K409" s="20"/>
      <c r="L409" s="18"/>
      <c r="M409" s="2"/>
    </row>
    <row r="410" spans="1:13" ht="30" customHeight="1" x14ac:dyDescent="0.3">
      <c r="A410" s="19" t="s">
        <v>596</v>
      </c>
      <c r="B410" s="3" t="s">
        <v>11</v>
      </c>
      <c r="C410" s="3"/>
      <c r="D410" s="3" t="s">
        <v>47</v>
      </c>
      <c r="E410" s="3">
        <v>2009</v>
      </c>
      <c r="F410" s="3">
        <v>5</v>
      </c>
      <c r="G410" s="3"/>
      <c r="H410" s="4">
        <v>34</v>
      </c>
      <c r="I410" s="4">
        <f t="shared" si="6"/>
        <v>41.14</v>
      </c>
      <c r="J410" s="18"/>
      <c r="K410" s="20" t="s">
        <v>29</v>
      </c>
      <c r="L410" s="18"/>
      <c r="M410" s="2"/>
    </row>
    <row r="411" spans="1:13" ht="30" customHeight="1" x14ac:dyDescent="0.3">
      <c r="A411" s="19" t="s">
        <v>806</v>
      </c>
      <c r="B411" s="3" t="s">
        <v>30</v>
      </c>
      <c r="C411" s="3"/>
      <c r="D411" s="3" t="s">
        <v>47</v>
      </c>
      <c r="E411" s="3">
        <v>1990</v>
      </c>
      <c r="F411" s="3">
        <v>1</v>
      </c>
      <c r="G411" s="3"/>
      <c r="H411" s="4">
        <v>15</v>
      </c>
      <c r="I411" s="4">
        <f t="shared" si="6"/>
        <v>18.149999999999999</v>
      </c>
      <c r="J411" s="18"/>
      <c r="K411" s="20"/>
      <c r="L411" s="18"/>
      <c r="M411" s="2"/>
    </row>
    <row r="412" spans="1:13" ht="30" customHeight="1" x14ac:dyDescent="0.3">
      <c r="A412" s="19" t="s">
        <v>45</v>
      </c>
      <c r="B412" s="3" t="s">
        <v>1671</v>
      </c>
      <c r="C412" s="47" t="s">
        <v>1000</v>
      </c>
      <c r="D412" s="3" t="s">
        <v>47</v>
      </c>
      <c r="E412" s="3">
        <v>1990</v>
      </c>
      <c r="F412" s="3">
        <v>2</v>
      </c>
      <c r="G412" s="3"/>
      <c r="H412" s="4">
        <v>15</v>
      </c>
      <c r="I412" s="4">
        <f t="shared" si="6"/>
        <v>18.149999999999999</v>
      </c>
      <c r="J412" s="18"/>
      <c r="K412" s="20"/>
      <c r="L412" s="18"/>
      <c r="M412" s="2"/>
    </row>
    <row r="413" spans="1:13" ht="30" customHeight="1" x14ac:dyDescent="0.3">
      <c r="A413" s="19" t="s">
        <v>654</v>
      </c>
      <c r="B413" s="3" t="s">
        <v>15</v>
      </c>
      <c r="C413" s="3"/>
      <c r="D413" s="3" t="s">
        <v>47</v>
      </c>
      <c r="E413" s="3">
        <v>1986</v>
      </c>
      <c r="F413" s="3">
        <v>3</v>
      </c>
      <c r="G413" s="3"/>
      <c r="H413" s="4">
        <v>45</v>
      </c>
      <c r="I413" s="4">
        <f t="shared" ref="I413:I476" si="7">H413*$L$7</f>
        <v>54.449999999999996</v>
      </c>
      <c r="J413" s="18"/>
      <c r="K413" s="20"/>
      <c r="L413" s="18"/>
      <c r="M413" s="2"/>
    </row>
    <row r="414" spans="1:13" ht="30" customHeight="1" x14ac:dyDescent="0.3">
      <c r="A414" s="27" t="s">
        <v>941</v>
      </c>
      <c r="B414" s="47" t="s">
        <v>15</v>
      </c>
      <c r="C414" s="47"/>
      <c r="D414" s="47" t="s">
        <v>47</v>
      </c>
      <c r="E414" s="46">
        <v>1988</v>
      </c>
      <c r="F414" s="46">
        <v>1</v>
      </c>
      <c r="G414" s="3"/>
      <c r="H414" s="4">
        <v>35</v>
      </c>
      <c r="I414" s="4">
        <f t="shared" si="7"/>
        <v>42.35</v>
      </c>
      <c r="J414" s="18"/>
      <c r="K414" s="20"/>
      <c r="L414" s="18"/>
      <c r="M414" s="2"/>
    </row>
    <row r="415" spans="1:13" ht="30" customHeight="1" x14ac:dyDescent="0.3">
      <c r="A415" s="27" t="s">
        <v>1797</v>
      </c>
      <c r="B415" s="47" t="s">
        <v>9</v>
      </c>
      <c r="C415" s="47"/>
      <c r="D415" s="47" t="s">
        <v>47</v>
      </c>
      <c r="E415" s="46">
        <v>1976</v>
      </c>
      <c r="F415" s="46">
        <v>8</v>
      </c>
      <c r="G415" s="3"/>
      <c r="H415" s="4">
        <v>145</v>
      </c>
      <c r="I415" s="4">
        <f t="shared" si="7"/>
        <v>175.45</v>
      </c>
      <c r="J415" s="18"/>
      <c r="K415" s="20"/>
      <c r="L415" s="18"/>
      <c r="M415" s="2"/>
    </row>
    <row r="416" spans="1:13" ht="30" customHeight="1" x14ac:dyDescent="0.3">
      <c r="A416" s="27" t="s">
        <v>1798</v>
      </c>
      <c r="B416" s="47" t="s">
        <v>9</v>
      </c>
      <c r="C416" s="47"/>
      <c r="D416" s="47" t="s">
        <v>47</v>
      </c>
      <c r="E416" s="46">
        <v>1976</v>
      </c>
      <c r="F416" s="46">
        <v>4</v>
      </c>
      <c r="G416" s="3"/>
      <c r="H416" s="4">
        <v>135</v>
      </c>
      <c r="I416" s="4">
        <f t="shared" si="7"/>
        <v>163.35</v>
      </c>
      <c r="J416" s="18"/>
      <c r="K416" s="20"/>
      <c r="L416" s="18"/>
      <c r="M416" s="2"/>
    </row>
    <row r="417" spans="1:13" ht="30" customHeight="1" x14ac:dyDescent="0.3">
      <c r="A417" s="19" t="s">
        <v>358</v>
      </c>
      <c r="B417" s="3" t="s">
        <v>955</v>
      </c>
      <c r="C417" s="3"/>
      <c r="D417" s="3" t="s">
        <v>47</v>
      </c>
      <c r="E417" s="3">
        <v>2003</v>
      </c>
      <c r="F417" s="3">
        <v>1</v>
      </c>
      <c r="G417" s="3"/>
      <c r="H417" s="4">
        <v>22</v>
      </c>
      <c r="I417" s="4">
        <f t="shared" si="7"/>
        <v>26.619999999999997</v>
      </c>
      <c r="J417" s="18"/>
      <c r="K417" s="20"/>
      <c r="L417" s="18"/>
      <c r="M417" s="2"/>
    </row>
    <row r="418" spans="1:13" ht="30" customHeight="1" x14ac:dyDescent="0.3">
      <c r="A418" s="19" t="s">
        <v>54</v>
      </c>
      <c r="B418" s="3" t="s">
        <v>15</v>
      </c>
      <c r="C418" s="3"/>
      <c r="D418" s="3" t="s">
        <v>47</v>
      </c>
      <c r="E418" s="3">
        <v>2019</v>
      </c>
      <c r="F418" s="3">
        <v>12</v>
      </c>
      <c r="G418" s="3"/>
      <c r="H418" s="4">
        <v>28.1</v>
      </c>
      <c r="I418" s="4">
        <f t="shared" si="7"/>
        <v>34.000999999999998</v>
      </c>
      <c r="J418" s="18"/>
      <c r="K418" s="20" t="s">
        <v>35</v>
      </c>
      <c r="L418" s="18"/>
      <c r="M418" s="2"/>
    </row>
    <row r="419" spans="1:13" ht="30" customHeight="1" x14ac:dyDescent="0.3">
      <c r="A419" s="19" t="s">
        <v>1866</v>
      </c>
      <c r="B419" s="3" t="s">
        <v>15</v>
      </c>
      <c r="C419" s="3"/>
      <c r="D419" s="3" t="s">
        <v>47</v>
      </c>
      <c r="E419" s="3">
        <v>2019</v>
      </c>
      <c r="F419" s="3">
        <v>6</v>
      </c>
      <c r="G419" s="3">
        <v>1.5</v>
      </c>
      <c r="H419" s="4">
        <v>55.29</v>
      </c>
      <c r="I419" s="4">
        <f t="shared" si="7"/>
        <v>66.900899999999993</v>
      </c>
      <c r="J419" s="18"/>
      <c r="K419" s="20" t="s">
        <v>1428</v>
      </c>
      <c r="L419" s="18"/>
      <c r="M419" s="2"/>
    </row>
    <row r="420" spans="1:13" ht="30" customHeight="1" x14ac:dyDescent="0.3">
      <c r="A420" s="19" t="s">
        <v>595</v>
      </c>
      <c r="B420" s="3" t="s">
        <v>11</v>
      </c>
      <c r="C420" s="3"/>
      <c r="D420" s="3" t="s">
        <v>47</v>
      </c>
      <c r="E420" s="3">
        <v>2008</v>
      </c>
      <c r="F420" s="3">
        <v>12</v>
      </c>
      <c r="G420" s="3"/>
      <c r="H420" s="4">
        <v>25</v>
      </c>
      <c r="I420" s="4">
        <f t="shared" si="7"/>
        <v>30.25</v>
      </c>
      <c r="J420" s="18"/>
      <c r="K420" s="20" t="s">
        <v>29</v>
      </c>
      <c r="L420" s="18"/>
      <c r="M420" s="2"/>
    </row>
    <row r="421" spans="1:13" ht="30" customHeight="1" x14ac:dyDescent="0.3">
      <c r="A421" s="27" t="s">
        <v>1363</v>
      </c>
      <c r="B421" s="47" t="s">
        <v>9</v>
      </c>
      <c r="C421" s="47"/>
      <c r="D421" s="47" t="s">
        <v>47</v>
      </c>
      <c r="E421" s="46">
        <v>1988</v>
      </c>
      <c r="F421" s="46">
        <v>2</v>
      </c>
      <c r="G421" s="3"/>
      <c r="H421" s="4">
        <v>49</v>
      </c>
      <c r="I421" s="4">
        <f t="shared" si="7"/>
        <v>59.29</v>
      </c>
      <c r="J421" s="18"/>
      <c r="K421" s="20"/>
      <c r="L421" s="18"/>
      <c r="M421" s="2"/>
    </row>
    <row r="422" spans="1:13" ht="30" customHeight="1" x14ac:dyDescent="0.3">
      <c r="A422" s="27" t="s">
        <v>1405</v>
      </c>
      <c r="B422" s="47" t="s">
        <v>9</v>
      </c>
      <c r="C422" s="47"/>
      <c r="D422" s="47" t="s">
        <v>47</v>
      </c>
      <c r="E422" s="46">
        <v>1980</v>
      </c>
      <c r="F422" s="46">
        <v>1</v>
      </c>
      <c r="G422" s="3"/>
      <c r="H422" s="4">
        <v>100</v>
      </c>
      <c r="I422" s="4">
        <f t="shared" si="7"/>
        <v>121</v>
      </c>
      <c r="J422" s="18"/>
      <c r="K422" s="20"/>
      <c r="L422" s="18"/>
      <c r="M422" s="2"/>
    </row>
    <row r="423" spans="1:13" ht="30" customHeight="1" x14ac:dyDescent="0.3">
      <c r="A423" s="27" t="s">
        <v>1553</v>
      </c>
      <c r="B423" s="47" t="s">
        <v>9</v>
      </c>
      <c r="C423" s="47"/>
      <c r="D423" s="47" t="s">
        <v>47</v>
      </c>
      <c r="E423" s="46">
        <v>1972</v>
      </c>
      <c r="F423" s="46">
        <v>1</v>
      </c>
      <c r="G423" s="3"/>
      <c r="H423" s="4">
        <v>275</v>
      </c>
      <c r="I423" s="4">
        <f t="shared" si="7"/>
        <v>332.75</v>
      </c>
      <c r="J423" s="18"/>
      <c r="K423" s="20"/>
      <c r="L423" s="18"/>
      <c r="M423" s="2"/>
    </row>
    <row r="424" spans="1:13" ht="30" customHeight="1" x14ac:dyDescent="0.3">
      <c r="A424" s="27" t="s">
        <v>1871</v>
      </c>
      <c r="B424" s="47" t="s">
        <v>9</v>
      </c>
      <c r="C424" s="47"/>
      <c r="D424" s="47" t="s">
        <v>47</v>
      </c>
      <c r="E424" s="46">
        <v>1974</v>
      </c>
      <c r="F424" s="46">
        <v>1</v>
      </c>
      <c r="G424" s="3"/>
      <c r="H424" s="4">
        <v>245</v>
      </c>
      <c r="I424" s="4">
        <f t="shared" si="7"/>
        <v>296.45</v>
      </c>
      <c r="J424" s="18" t="s">
        <v>10</v>
      </c>
      <c r="K424" s="20"/>
      <c r="L424" s="18"/>
      <c r="M424" s="2"/>
    </row>
    <row r="425" spans="1:13" ht="30" customHeight="1" x14ac:dyDescent="0.3">
      <c r="A425" s="27" t="s">
        <v>1234</v>
      </c>
      <c r="B425" s="47" t="s">
        <v>9</v>
      </c>
      <c r="C425" s="47"/>
      <c r="D425" s="47" t="s">
        <v>47</v>
      </c>
      <c r="E425" s="46">
        <v>1998</v>
      </c>
      <c r="F425" s="46">
        <v>2</v>
      </c>
      <c r="G425" s="3"/>
      <c r="H425" s="4">
        <v>435</v>
      </c>
      <c r="I425" s="4">
        <f t="shared" si="7"/>
        <v>526.35</v>
      </c>
      <c r="J425" s="18"/>
      <c r="K425" s="20"/>
      <c r="L425" s="18"/>
      <c r="M425" s="2"/>
    </row>
    <row r="426" spans="1:13" ht="30" customHeight="1" x14ac:dyDescent="0.3">
      <c r="A426" s="27" t="s">
        <v>1552</v>
      </c>
      <c r="B426" s="47" t="s">
        <v>9</v>
      </c>
      <c r="C426" s="47"/>
      <c r="D426" s="47" t="s">
        <v>47</v>
      </c>
      <c r="E426" s="46">
        <v>1972</v>
      </c>
      <c r="F426" s="46">
        <v>1</v>
      </c>
      <c r="G426" s="3"/>
      <c r="H426" s="4">
        <v>295</v>
      </c>
      <c r="I426" s="4">
        <f t="shared" si="7"/>
        <v>356.95</v>
      </c>
      <c r="J426" s="18"/>
      <c r="K426" s="20"/>
      <c r="L426" s="18"/>
      <c r="M426" s="2"/>
    </row>
    <row r="427" spans="1:13" ht="30" customHeight="1" x14ac:dyDescent="0.3">
      <c r="A427" s="27" t="s">
        <v>1872</v>
      </c>
      <c r="B427" s="47" t="s">
        <v>9</v>
      </c>
      <c r="C427" s="47"/>
      <c r="D427" s="47" t="s">
        <v>47</v>
      </c>
      <c r="E427" s="46">
        <v>1974</v>
      </c>
      <c r="F427" s="46">
        <v>1</v>
      </c>
      <c r="G427" s="3"/>
      <c r="H427" s="4">
        <v>265</v>
      </c>
      <c r="I427" s="4">
        <f t="shared" si="7"/>
        <v>320.64999999999998</v>
      </c>
      <c r="J427" s="18" t="s">
        <v>10</v>
      </c>
      <c r="K427" s="20"/>
      <c r="L427" s="18"/>
      <c r="M427" s="2"/>
    </row>
    <row r="428" spans="1:13" ht="30" customHeight="1" x14ac:dyDescent="0.3">
      <c r="A428" s="27" t="s">
        <v>1698</v>
      </c>
      <c r="B428" s="47" t="s">
        <v>9</v>
      </c>
      <c r="C428" s="47"/>
      <c r="D428" s="47" t="s">
        <v>47</v>
      </c>
      <c r="E428" s="46">
        <v>1985</v>
      </c>
      <c r="F428" s="46">
        <v>1</v>
      </c>
      <c r="G428" s="3">
        <v>1.5</v>
      </c>
      <c r="H428" s="4">
        <v>645</v>
      </c>
      <c r="I428" s="4">
        <f t="shared" si="7"/>
        <v>780.44999999999993</v>
      </c>
      <c r="J428" s="18" t="s">
        <v>10</v>
      </c>
      <c r="K428" s="20"/>
      <c r="L428" s="18"/>
      <c r="M428" s="2"/>
    </row>
    <row r="429" spans="1:13" ht="30" customHeight="1" x14ac:dyDescent="0.3">
      <c r="A429" s="27" t="s">
        <v>1554</v>
      </c>
      <c r="B429" s="47" t="s">
        <v>11</v>
      </c>
      <c r="C429" s="47"/>
      <c r="D429" s="47" t="s">
        <v>47</v>
      </c>
      <c r="E429" s="46">
        <v>1982</v>
      </c>
      <c r="F429" s="46">
        <v>1</v>
      </c>
      <c r="G429" s="3"/>
      <c r="H429" s="4">
        <v>68</v>
      </c>
      <c r="I429" s="4">
        <f t="shared" si="7"/>
        <v>82.28</v>
      </c>
      <c r="J429" s="18"/>
      <c r="K429" s="20"/>
      <c r="L429" s="18"/>
      <c r="M429" s="2"/>
    </row>
    <row r="430" spans="1:13" ht="30" customHeight="1" x14ac:dyDescent="0.3">
      <c r="A430" s="27" t="s">
        <v>1516</v>
      </c>
      <c r="B430" s="47" t="s">
        <v>11</v>
      </c>
      <c r="C430" s="47"/>
      <c r="D430" s="47" t="s">
        <v>47</v>
      </c>
      <c r="E430" s="46">
        <v>1982</v>
      </c>
      <c r="F430" s="46">
        <v>5</v>
      </c>
      <c r="G430" s="3"/>
      <c r="H430" s="4">
        <v>75</v>
      </c>
      <c r="I430" s="4">
        <f t="shared" si="7"/>
        <v>90.75</v>
      </c>
      <c r="J430" s="18"/>
      <c r="K430" s="20"/>
      <c r="L430" s="18"/>
      <c r="M430" s="2"/>
    </row>
    <row r="431" spans="1:13" ht="30" customHeight="1" x14ac:dyDescent="0.3">
      <c r="A431" s="27" t="s">
        <v>1517</v>
      </c>
      <c r="B431" s="47" t="s">
        <v>551</v>
      </c>
      <c r="C431" s="47"/>
      <c r="D431" s="47" t="s">
        <v>47</v>
      </c>
      <c r="E431" s="46">
        <v>1975</v>
      </c>
      <c r="F431" s="46">
        <v>2</v>
      </c>
      <c r="G431" s="3"/>
      <c r="H431" s="4">
        <v>25</v>
      </c>
      <c r="I431" s="4">
        <f t="shared" si="7"/>
        <v>30.25</v>
      </c>
      <c r="J431" s="18"/>
      <c r="K431" s="20"/>
      <c r="L431" s="18"/>
      <c r="M431" s="2"/>
    </row>
    <row r="432" spans="1:13" ht="30" customHeight="1" x14ac:dyDescent="0.3">
      <c r="A432" s="27" t="s">
        <v>1139</v>
      </c>
      <c r="B432" s="47" t="s">
        <v>47</v>
      </c>
      <c r="C432" s="47"/>
      <c r="D432" s="47" t="s">
        <v>47</v>
      </c>
      <c r="E432" s="46">
        <v>1992</v>
      </c>
      <c r="F432" s="46">
        <v>1</v>
      </c>
      <c r="G432" s="3"/>
      <c r="H432" s="4">
        <v>10</v>
      </c>
      <c r="I432" s="4">
        <f t="shared" si="7"/>
        <v>12.1</v>
      </c>
      <c r="J432" s="18"/>
      <c r="K432" s="20"/>
      <c r="L432" s="18"/>
      <c r="M432" s="2"/>
    </row>
    <row r="433" spans="1:13" ht="30" customHeight="1" x14ac:dyDescent="0.3">
      <c r="A433" s="27" t="s">
        <v>915</v>
      </c>
      <c r="B433" s="47" t="s">
        <v>12</v>
      </c>
      <c r="C433" s="47"/>
      <c r="D433" s="47" t="s">
        <v>47</v>
      </c>
      <c r="E433" s="46">
        <v>1980</v>
      </c>
      <c r="F433" s="46">
        <v>1</v>
      </c>
      <c r="G433" s="3"/>
      <c r="H433" s="4">
        <v>195</v>
      </c>
      <c r="I433" s="4">
        <f t="shared" si="7"/>
        <v>235.95</v>
      </c>
      <c r="J433" s="18"/>
      <c r="K433" s="20"/>
      <c r="L433" s="18"/>
      <c r="M433" s="2"/>
    </row>
    <row r="434" spans="1:13" ht="30" customHeight="1" x14ac:dyDescent="0.3">
      <c r="A434" s="27" t="s">
        <v>1484</v>
      </c>
      <c r="B434" s="47" t="s">
        <v>12</v>
      </c>
      <c r="C434" s="47"/>
      <c r="D434" s="47" t="s">
        <v>47</v>
      </c>
      <c r="E434" s="46">
        <v>1995</v>
      </c>
      <c r="F434" s="46">
        <v>1</v>
      </c>
      <c r="G434" s="3">
        <v>1.5</v>
      </c>
      <c r="H434" s="4">
        <v>530</v>
      </c>
      <c r="I434" s="4">
        <f t="shared" si="7"/>
        <v>641.29999999999995</v>
      </c>
      <c r="J434" s="18"/>
      <c r="K434" s="20"/>
      <c r="L434" s="18"/>
      <c r="M434" s="2"/>
    </row>
    <row r="435" spans="1:13" ht="30" customHeight="1" x14ac:dyDescent="0.3">
      <c r="A435" s="27" t="s">
        <v>1261</v>
      </c>
      <c r="B435" s="47" t="s">
        <v>359</v>
      </c>
      <c r="C435" s="47"/>
      <c r="D435" s="47" t="s">
        <v>47</v>
      </c>
      <c r="E435" s="46">
        <v>1985</v>
      </c>
      <c r="F435" s="46">
        <v>5</v>
      </c>
      <c r="G435" s="3"/>
      <c r="H435" s="4">
        <v>20</v>
      </c>
      <c r="I435" s="4">
        <f t="shared" si="7"/>
        <v>24.2</v>
      </c>
      <c r="J435" s="18"/>
      <c r="K435" s="20"/>
      <c r="L435" s="18"/>
      <c r="M435" s="2"/>
    </row>
    <row r="436" spans="1:13" ht="30" customHeight="1" x14ac:dyDescent="0.3">
      <c r="A436" s="27" t="s">
        <v>1036</v>
      </c>
      <c r="B436" s="47" t="s">
        <v>551</v>
      </c>
      <c r="C436" s="47"/>
      <c r="D436" s="47" t="s">
        <v>47</v>
      </c>
      <c r="E436" s="46">
        <v>1973</v>
      </c>
      <c r="F436" s="46">
        <v>1</v>
      </c>
      <c r="G436" s="3"/>
      <c r="H436" s="4">
        <v>55</v>
      </c>
      <c r="I436" s="4">
        <f t="shared" si="7"/>
        <v>66.55</v>
      </c>
      <c r="J436" s="18"/>
      <c r="K436" s="20"/>
      <c r="L436" s="18"/>
      <c r="M436" s="2"/>
    </row>
    <row r="437" spans="1:13" ht="30" customHeight="1" x14ac:dyDescent="0.3">
      <c r="A437" s="19" t="s">
        <v>728</v>
      </c>
      <c r="B437" s="3" t="s">
        <v>13</v>
      </c>
      <c r="C437" s="3"/>
      <c r="D437" s="3" t="s">
        <v>47</v>
      </c>
      <c r="E437" s="3">
        <v>1986</v>
      </c>
      <c r="F437" s="3">
        <f>2-1</f>
        <v>1</v>
      </c>
      <c r="G437" s="3"/>
      <c r="H437" s="4">
        <v>125</v>
      </c>
      <c r="I437" s="4">
        <f t="shared" si="7"/>
        <v>151.25</v>
      </c>
      <c r="J437" s="18"/>
      <c r="K437" s="20"/>
      <c r="L437" s="18"/>
      <c r="M437" s="2"/>
    </row>
    <row r="438" spans="1:13" ht="30" customHeight="1" x14ac:dyDescent="0.3">
      <c r="A438" s="19" t="s">
        <v>655</v>
      </c>
      <c r="B438" s="3" t="s">
        <v>9</v>
      </c>
      <c r="C438" s="3"/>
      <c r="D438" s="3" t="s">
        <v>47</v>
      </c>
      <c r="E438" s="3">
        <v>2015</v>
      </c>
      <c r="F438" s="3">
        <v>4</v>
      </c>
      <c r="G438" s="3"/>
      <c r="H438" s="4">
        <v>69</v>
      </c>
      <c r="I438" s="4">
        <f t="shared" si="7"/>
        <v>83.49</v>
      </c>
      <c r="J438" s="18"/>
      <c r="K438" s="20"/>
      <c r="L438" s="18"/>
      <c r="M438" s="2"/>
    </row>
    <row r="439" spans="1:13" ht="30" customHeight="1" x14ac:dyDescent="0.3">
      <c r="A439" s="19" t="s">
        <v>549</v>
      </c>
      <c r="B439" s="3" t="s">
        <v>9</v>
      </c>
      <c r="C439" s="3"/>
      <c r="D439" s="3" t="s">
        <v>47</v>
      </c>
      <c r="E439" s="3">
        <v>2016</v>
      </c>
      <c r="F439" s="3">
        <v>3</v>
      </c>
      <c r="G439" s="3">
        <v>1.5</v>
      </c>
      <c r="H439" s="4">
        <v>140</v>
      </c>
      <c r="I439" s="4">
        <f t="shared" si="7"/>
        <v>169.4</v>
      </c>
      <c r="J439" s="18"/>
      <c r="K439" s="20"/>
      <c r="L439" s="18"/>
      <c r="M439" s="2"/>
    </row>
    <row r="440" spans="1:13" ht="30" customHeight="1" x14ac:dyDescent="0.3">
      <c r="A440" s="27" t="s">
        <v>1586</v>
      </c>
      <c r="B440" s="47" t="s">
        <v>755</v>
      </c>
      <c r="C440" s="47"/>
      <c r="D440" s="47" t="s">
        <v>47</v>
      </c>
      <c r="E440" s="46">
        <v>1990</v>
      </c>
      <c r="F440" s="46">
        <v>1</v>
      </c>
      <c r="G440" s="3"/>
      <c r="H440" s="4">
        <v>165</v>
      </c>
      <c r="I440" s="4">
        <f t="shared" si="7"/>
        <v>199.65</v>
      </c>
      <c r="J440" s="18"/>
      <c r="K440" s="20"/>
      <c r="L440" s="18"/>
      <c r="M440" s="2"/>
    </row>
    <row r="441" spans="1:13" ht="30" customHeight="1" x14ac:dyDescent="0.3">
      <c r="A441" s="27" t="s">
        <v>1585</v>
      </c>
      <c r="B441" s="47" t="s">
        <v>755</v>
      </c>
      <c r="C441" s="47"/>
      <c r="D441" s="47" t="s">
        <v>47</v>
      </c>
      <c r="E441" s="46">
        <v>1986</v>
      </c>
      <c r="F441" s="46">
        <v>1</v>
      </c>
      <c r="G441" s="3"/>
      <c r="H441" s="4">
        <v>155</v>
      </c>
      <c r="I441" s="4">
        <f t="shared" si="7"/>
        <v>187.54999999999998</v>
      </c>
      <c r="J441" s="18"/>
      <c r="K441" s="20"/>
      <c r="L441" s="18"/>
      <c r="M441" s="2"/>
    </row>
    <row r="442" spans="1:13" ht="30" customHeight="1" x14ac:dyDescent="0.3">
      <c r="A442" s="27" t="s">
        <v>1191</v>
      </c>
      <c r="B442" s="47" t="s">
        <v>955</v>
      </c>
      <c r="C442" s="47"/>
      <c r="D442" s="47" t="s">
        <v>47</v>
      </c>
      <c r="E442" s="46">
        <v>1970</v>
      </c>
      <c r="F442" s="46">
        <v>1</v>
      </c>
      <c r="G442" s="3"/>
      <c r="H442" s="4">
        <v>68</v>
      </c>
      <c r="I442" s="4">
        <f t="shared" si="7"/>
        <v>82.28</v>
      </c>
      <c r="J442" s="18"/>
      <c r="K442" s="20"/>
      <c r="L442" s="18"/>
      <c r="M442" s="2"/>
    </row>
    <row r="443" spans="1:13" ht="30" customHeight="1" x14ac:dyDescent="0.3">
      <c r="A443" s="19" t="s">
        <v>809</v>
      </c>
      <c r="B443" s="3" t="s">
        <v>955</v>
      </c>
      <c r="C443" s="3"/>
      <c r="D443" s="3" t="s">
        <v>47</v>
      </c>
      <c r="E443" s="3">
        <v>1995</v>
      </c>
      <c r="F443" s="3">
        <v>3</v>
      </c>
      <c r="G443" s="3"/>
      <c r="H443" s="4">
        <v>75</v>
      </c>
      <c r="I443" s="4">
        <f t="shared" si="7"/>
        <v>90.75</v>
      </c>
      <c r="J443" s="18"/>
      <c r="K443" s="20"/>
      <c r="L443" s="18"/>
      <c r="M443" s="2"/>
    </row>
    <row r="444" spans="1:13" ht="30" customHeight="1" x14ac:dyDescent="0.3">
      <c r="A444" s="19" t="s">
        <v>1147</v>
      </c>
      <c r="B444" s="3" t="s">
        <v>20</v>
      </c>
      <c r="C444" s="3"/>
      <c r="D444" s="3" t="s">
        <v>47</v>
      </c>
      <c r="E444" s="3">
        <v>1937</v>
      </c>
      <c r="F444" s="3">
        <v>1</v>
      </c>
      <c r="G444" s="3"/>
      <c r="H444" s="4">
        <v>245</v>
      </c>
      <c r="I444" s="4">
        <f t="shared" si="7"/>
        <v>296.45</v>
      </c>
      <c r="J444" s="18"/>
      <c r="K444" s="20"/>
      <c r="L444" s="18"/>
      <c r="M444" s="2"/>
    </row>
    <row r="445" spans="1:13" ht="30" customHeight="1" x14ac:dyDescent="0.3">
      <c r="A445" s="19" t="s">
        <v>1148</v>
      </c>
      <c r="B445" s="3" t="s">
        <v>20</v>
      </c>
      <c r="C445" s="3"/>
      <c r="D445" s="3" t="s">
        <v>47</v>
      </c>
      <c r="E445" s="3">
        <v>1937</v>
      </c>
      <c r="F445" s="3">
        <v>1</v>
      </c>
      <c r="G445" s="3"/>
      <c r="H445" s="4">
        <v>245</v>
      </c>
      <c r="I445" s="4">
        <f t="shared" si="7"/>
        <v>296.45</v>
      </c>
      <c r="J445" s="18"/>
      <c r="K445" s="20"/>
      <c r="L445" s="18"/>
      <c r="M445" s="2"/>
    </row>
    <row r="446" spans="1:13" ht="30" customHeight="1" x14ac:dyDescent="0.3">
      <c r="A446" s="19" t="s">
        <v>888</v>
      </c>
      <c r="B446" s="3" t="s">
        <v>15</v>
      </c>
      <c r="C446" s="3"/>
      <c r="D446" s="3" t="s">
        <v>47</v>
      </c>
      <c r="E446" s="3">
        <v>2020</v>
      </c>
      <c r="F446" s="3">
        <v>12</v>
      </c>
      <c r="G446" s="3"/>
      <c r="H446" s="4">
        <v>24.38</v>
      </c>
      <c r="I446" s="4">
        <f t="shared" si="7"/>
        <v>29.499799999999997</v>
      </c>
      <c r="J446" s="18"/>
      <c r="K446" s="20"/>
      <c r="L446" s="18"/>
      <c r="M446" s="2"/>
    </row>
    <row r="447" spans="1:13" ht="30" customHeight="1" x14ac:dyDescent="0.3">
      <c r="A447" s="19" t="s">
        <v>1150</v>
      </c>
      <c r="B447" s="3" t="s">
        <v>1149</v>
      </c>
      <c r="C447" s="3"/>
      <c r="D447" s="3" t="s">
        <v>47</v>
      </c>
      <c r="E447" s="3">
        <v>1938</v>
      </c>
      <c r="F447" s="3">
        <v>1</v>
      </c>
      <c r="G447" s="3"/>
      <c r="H447" s="4">
        <v>195</v>
      </c>
      <c r="I447" s="4">
        <f t="shared" si="7"/>
        <v>235.95</v>
      </c>
      <c r="J447" s="18"/>
      <c r="K447" s="20"/>
      <c r="L447" s="18"/>
      <c r="M447" s="2"/>
    </row>
    <row r="448" spans="1:13" ht="30" customHeight="1" x14ac:dyDescent="0.3">
      <c r="A448" s="27" t="s">
        <v>407</v>
      </c>
      <c r="B448" s="47" t="s">
        <v>12</v>
      </c>
      <c r="C448" s="47"/>
      <c r="D448" s="47" t="s">
        <v>47</v>
      </c>
      <c r="E448" s="46">
        <v>1990</v>
      </c>
      <c r="F448" s="46">
        <v>1</v>
      </c>
      <c r="G448" s="3"/>
      <c r="H448" s="4">
        <v>145</v>
      </c>
      <c r="I448" s="4">
        <f t="shared" si="7"/>
        <v>175.45</v>
      </c>
      <c r="J448" s="18"/>
      <c r="K448" s="20"/>
      <c r="L448" s="18"/>
      <c r="M448" s="2"/>
    </row>
    <row r="449" spans="1:13" ht="30" customHeight="1" x14ac:dyDescent="0.3">
      <c r="A449" s="19" t="s">
        <v>518</v>
      </c>
      <c r="B449" s="3" t="s">
        <v>755</v>
      </c>
      <c r="C449" s="3"/>
      <c r="D449" s="3" t="s">
        <v>47</v>
      </c>
      <c r="E449" s="3">
        <v>2003</v>
      </c>
      <c r="F449" s="3">
        <f>5-3</f>
        <v>2</v>
      </c>
      <c r="G449" s="3"/>
      <c r="H449" s="4">
        <v>65</v>
      </c>
      <c r="I449" s="4">
        <f t="shared" si="7"/>
        <v>78.649999999999991</v>
      </c>
      <c r="J449" s="18"/>
      <c r="K449" s="20"/>
      <c r="L449" s="18"/>
      <c r="M449" s="2"/>
    </row>
    <row r="450" spans="1:13" ht="30" customHeight="1" x14ac:dyDescent="0.3">
      <c r="A450" s="27" t="s">
        <v>1188</v>
      </c>
      <c r="B450" s="47" t="s">
        <v>1180</v>
      </c>
      <c r="C450" s="47"/>
      <c r="D450" s="47" t="s">
        <v>47</v>
      </c>
      <c r="E450" s="46">
        <v>1990</v>
      </c>
      <c r="F450" s="46">
        <v>1</v>
      </c>
      <c r="G450" s="3"/>
      <c r="H450" s="4">
        <v>15</v>
      </c>
      <c r="I450" s="4">
        <f t="shared" si="7"/>
        <v>18.149999999999999</v>
      </c>
      <c r="J450" s="18"/>
      <c r="K450" s="20"/>
      <c r="L450" s="18"/>
      <c r="M450" s="2"/>
    </row>
    <row r="451" spans="1:13" ht="30" customHeight="1" x14ac:dyDescent="0.3">
      <c r="A451" s="27" t="s">
        <v>1069</v>
      </c>
      <c r="B451" s="47" t="s">
        <v>27</v>
      </c>
      <c r="C451" s="47" t="s">
        <v>1000</v>
      </c>
      <c r="D451" s="47" t="s">
        <v>47</v>
      </c>
      <c r="E451" s="46">
        <v>1970</v>
      </c>
      <c r="F451" s="46">
        <v>8</v>
      </c>
      <c r="G451" s="3"/>
      <c r="H451" s="4">
        <v>30</v>
      </c>
      <c r="I451" s="4">
        <f t="shared" si="7"/>
        <v>36.299999999999997</v>
      </c>
      <c r="J451" s="18"/>
      <c r="K451" s="20"/>
      <c r="L451" s="18"/>
      <c r="M451" s="2"/>
    </row>
    <row r="452" spans="1:13" ht="30" customHeight="1" x14ac:dyDescent="0.3">
      <c r="A452" s="19" t="s">
        <v>14</v>
      </c>
      <c r="B452" s="3" t="s">
        <v>11</v>
      </c>
      <c r="C452" s="3"/>
      <c r="D452" s="3" t="s">
        <v>47</v>
      </c>
      <c r="E452" s="3">
        <v>1947</v>
      </c>
      <c r="F452" s="3">
        <v>1</v>
      </c>
      <c r="G452" s="3"/>
      <c r="H452" s="4">
        <v>3750</v>
      </c>
      <c r="I452" s="4">
        <f t="shared" si="7"/>
        <v>4537.5</v>
      </c>
      <c r="J452" s="22"/>
      <c r="K452" s="21"/>
      <c r="L452" s="18"/>
      <c r="M452" s="2"/>
    </row>
    <row r="453" spans="1:13" ht="30" customHeight="1" x14ac:dyDescent="0.3">
      <c r="A453" s="19" t="s">
        <v>665</v>
      </c>
      <c r="B453" s="3" t="s">
        <v>359</v>
      </c>
      <c r="C453" s="3"/>
      <c r="D453" s="3" t="s">
        <v>47</v>
      </c>
      <c r="E453" s="3">
        <v>2003</v>
      </c>
      <c r="F453" s="3">
        <f>18-1-1</f>
        <v>16</v>
      </c>
      <c r="G453" s="3"/>
      <c r="H453" s="4">
        <v>39</v>
      </c>
      <c r="I453" s="4">
        <f t="shared" si="7"/>
        <v>47.19</v>
      </c>
      <c r="J453" s="18"/>
      <c r="K453" s="20"/>
      <c r="L453" s="18"/>
      <c r="M453" s="2"/>
    </row>
    <row r="454" spans="1:13" ht="30" customHeight="1" x14ac:dyDescent="0.3">
      <c r="A454" s="27" t="s">
        <v>1556</v>
      </c>
      <c r="B454" s="47" t="s">
        <v>359</v>
      </c>
      <c r="C454" s="47"/>
      <c r="D454" s="47" t="s">
        <v>47</v>
      </c>
      <c r="E454" s="46">
        <v>1979</v>
      </c>
      <c r="F454" s="46">
        <v>1</v>
      </c>
      <c r="G454" s="3"/>
      <c r="H454" s="4">
        <v>32</v>
      </c>
      <c r="I454" s="4">
        <f t="shared" si="7"/>
        <v>38.72</v>
      </c>
      <c r="J454" s="18"/>
      <c r="K454" s="20"/>
      <c r="L454" s="18"/>
      <c r="M454" s="2"/>
    </row>
    <row r="455" spans="1:13" ht="30" customHeight="1" x14ac:dyDescent="0.3">
      <c r="A455" s="27" t="s">
        <v>1555</v>
      </c>
      <c r="B455" s="47" t="s">
        <v>359</v>
      </c>
      <c r="C455" s="47"/>
      <c r="D455" s="47" t="s">
        <v>47</v>
      </c>
      <c r="E455" s="46">
        <v>1975</v>
      </c>
      <c r="F455" s="46">
        <v>1</v>
      </c>
      <c r="G455" s="3"/>
      <c r="H455" s="4">
        <v>35</v>
      </c>
      <c r="I455" s="4">
        <f t="shared" si="7"/>
        <v>42.35</v>
      </c>
      <c r="J455" s="18"/>
      <c r="K455" s="20"/>
      <c r="L455" s="18"/>
      <c r="M455" s="2"/>
    </row>
    <row r="456" spans="1:13" ht="30" customHeight="1" x14ac:dyDescent="0.3">
      <c r="A456" s="27" t="s">
        <v>1519</v>
      </c>
      <c r="B456" s="47" t="s">
        <v>359</v>
      </c>
      <c r="C456" s="47"/>
      <c r="D456" s="47" t="s">
        <v>47</v>
      </c>
      <c r="E456" s="46">
        <v>1975</v>
      </c>
      <c r="F456" s="46">
        <v>1</v>
      </c>
      <c r="G456" s="3"/>
      <c r="H456" s="4">
        <v>38</v>
      </c>
      <c r="I456" s="4">
        <f t="shared" si="7"/>
        <v>45.98</v>
      </c>
      <c r="J456" s="18"/>
      <c r="K456" s="20"/>
      <c r="L456" s="18"/>
      <c r="M456" s="2"/>
    </row>
    <row r="457" spans="1:13" ht="30" customHeight="1" x14ac:dyDescent="0.3">
      <c r="A457" s="27" t="s">
        <v>1557</v>
      </c>
      <c r="B457" s="47" t="s">
        <v>359</v>
      </c>
      <c r="C457" s="47"/>
      <c r="D457" s="47" t="s">
        <v>47</v>
      </c>
      <c r="E457" s="46">
        <v>1979</v>
      </c>
      <c r="F457" s="46">
        <v>1</v>
      </c>
      <c r="G457" s="3"/>
      <c r="H457" s="4">
        <v>35</v>
      </c>
      <c r="I457" s="4">
        <f t="shared" si="7"/>
        <v>42.35</v>
      </c>
      <c r="J457" s="18"/>
      <c r="K457" s="20"/>
      <c r="L457" s="18"/>
      <c r="M457" s="2"/>
    </row>
    <row r="458" spans="1:13" ht="30" customHeight="1" x14ac:dyDescent="0.3">
      <c r="A458" s="27" t="s">
        <v>1518</v>
      </c>
      <c r="B458" s="47" t="s">
        <v>359</v>
      </c>
      <c r="C458" s="47"/>
      <c r="D458" s="47" t="s">
        <v>47</v>
      </c>
      <c r="E458" s="46">
        <v>1975</v>
      </c>
      <c r="F458" s="46">
        <v>1</v>
      </c>
      <c r="G458" s="3"/>
      <c r="H458" s="4">
        <v>35</v>
      </c>
      <c r="I458" s="4">
        <f t="shared" si="7"/>
        <v>42.35</v>
      </c>
      <c r="J458" s="18"/>
      <c r="K458" s="20"/>
      <c r="L458" s="18"/>
      <c r="M458" s="2"/>
    </row>
    <row r="459" spans="1:13" ht="30" customHeight="1" x14ac:dyDescent="0.3">
      <c r="A459" s="27" t="s">
        <v>1518</v>
      </c>
      <c r="B459" s="47" t="s">
        <v>359</v>
      </c>
      <c r="C459" s="47"/>
      <c r="D459" s="47" t="s">
        <v>47</v>
      </c>
      <c r="E459" s="46">
        <v>1979</v>
      </c>
      <c r="F459" s="46">
        <v>4</v>
      </c>
      <c r="G459" s="3"/>
      <c r="H459" s="4">
        <v>38</v>
      </c>
      <c r="I459" s="4">
        <f t="shared" si="7"/>
        <v>45.98</v>
      </c>
      <c r="J459" s="18"/>
      <c r="K459" s="20"/>
      <c r="L459" s="18"/>
      <c r="M459" s="2"/>
    </row>
    <row r="460" spans="1:13" ht="30" customHeight="1" x14ac:dyDescent="0.3">
      <c r="A460" s="27" t="s">
        <v>1518</v>
      </c>
      <c r="B460" s="47" t="s">
        <v>359</v>
      </c>
      <c r="C460" s="47"/>
      <c r="D460" s="47" t="s">
        <v>47</v>
      </c>
      <c r="E460" s="46">
        <v>1982</v>
      </c>
      <c r="F460" s="46">
        <v>4</v>
      </c>
      <c r="G460" s="3"/>
      <c r="H460" s="4">
        <v>58</v>
      </c>
      <c r="I460" s="4">
        <f t="shared" si="7"/>
        <v>70.179999999999993</v>
      </c>
      <c r="J460" s="18"/>
      <c r="K460" s="20"/>
      <c r="L460" s="18"/>
      <c r="M460" s="2"/>
    </row>
    <row r="461" spans="1:13" ht="30" customHeight="1" x14ac:dyDescent="0.3">
      <c r="A461" s="27" t="s">
        <v>405</v>
      </c>
      <c r="B461" s="47" t="s">
        <v>9</v>
      </c>
      <c r="C461" s="47"/>
      <c r="D461" s="47" t="s">
        <v>47</v>
      </c>
      <c r="E461" s="46">
        <v>2000</v>
      </c>
      <c r="F461" s="46">
        <v>1</v>
      </c>
      <c r="G461" s="3"/>
      <c r="H461" s="4">
        <v>195</v>
      </c>
      <c r="I461" s="4">
        <f t="shared" si="7"/>
        <v>235.95</v>
      </c>
      <c r="J461" s="18"/>
      <c r="K461" s="20"/>
      <c r="L461" s="18"/>
      <c r="M461" s="2"/>
    </row>
    <row r="462" spans="1:13" ht="30" customHeight="1" x14ac:dyDescent="0.3">
      <c r="A462" s="27" t="s">
        <v>44</v>
      </c>
      <c r="B462" s="47" t="s">
        <v>9</v>
      </c>
      <c r="C462" s="47"/>
      <c r="D462" s="47" t="s">
        <v>47</v>
      </c>
      <c r="E462" s="46">
        <v>1982</v>
      </c>
      <c r="F462" s="46">
        <v>1</v>
      </c>
      <c r="G462" s="3"/>
      <c r="H462" s="4">
        <v>675</v>
      </c>
      <c r="I462" s="4">
        <f t="shared" si="7"/>
        <v>816.75</v>
      </c>
      <c r="J462" s="18"/>
      <c r="K462" s="20"/>
      <c r="L462" s="18"/>
      <c r="M462" s="2"/>
    </row>
    <row r="463" spans="1:13" ht="30" customHeight="1" x14ac:dyDescent="0.3">
      <c r="A463" s="19" t="s">
        <v>44</v>
      </c>
      <c r="B463" s="3" t="s">
        <v>9</v>
      </c>
      <c r="C463" s="3"/>
      <c r="D463" s="3" t="s">
        <v>47</v>
      </c>
      <c r="E463" s="3">
        <v>2000</v>
      </c>
      <c r="F463" s="3">
        <v>2</v>
      </c>
      <c r="G463" s="3"/>
      <c r="H463" s="4">
        <v>210</v>
      </c>
      <c r="I463" s="4">
        <f t="shared" si="7"/>
        <v>254.1</v>
      </c>
      <c r="J463" s="3"/>
      <c r="K463" s="20"/>
      <c r="L463" s="18"/>
      <c r="M463" s="2"/>
    </row>
    <row r="464" spans="1:13" ht="30" customHeight="1" x14ac:dyDescent="0.3">
      <c r="A464" s="19" t="s">
        <v>34</v>
      </c>
      <c r="B464" s="3" t="s">
        <v>9</v>
      </c>
      <c r="C464" s="3"/>
      <c r="D464" s="3" t="s">
        <v>47</v>
      </c>
      <c r="E464" s="3">
        <v>1982</v>
      </c>
      <c r="F464" s="3">
        <v>1</v>
      </c>
      <c r="G464" s="3"/>
      <c r="H464" s="4">
        <v>420</v>
      </c>
      <c r="I464" s="4">
        <f t="shared" si="7"/>
        <v>508.2</v>
      </c>
      <c r="J464" s="18"/>
      <c r="K464" s="20"/>
      <c r="L464" s="18"/>
      <c r="M464" s="2"/>
    </row>
    <row r="465" spans="1:13" ht="30" customHeight="1" x14ac:dyDescent="0.3">
      <c r="A465" s="19" t="s">
        <v>810</v>
      </c>
      <c r="B465" s="3" t="s">
        <v>9</v>
      </c>
      <c r="C465" s="3"/>
      <c r="D465" s="3" t="s">
        <v>47</v>
      </c>
      <c r="E465" s="3">
        <v>1998</v>
      </c>
      <c r="F465" s="3">
        <v>9</v>
      </c>
      <c r="G465" s="3"/>
      <c r="H465" s="4">
        <v>135</v>
      </c>
      <c r="I465" s="4">
        <f t="shared" si="7"/>
        <v>163.35</v>
      </c>
      <c r="J465" s="18"/>
      <c r="K465" s="20"/>
      <c r="L465" s="18"/>
      <c r="M465" s="2"/>
    </row>
    <row r="466" spans="1:13" ht="30" customHeight="1" x14ac:dyDescent="0.3">
      <c r="A466" s="27" t="s">
        <v>810</v>
      </c>
      <c r="B466" s="47" t="s">
        <v>9</v>
      </c>
      <c r="C466" s="47"/>
      <c r="D466" s="47" t="s">
        <v>47</v>
      </c>
      <c r="E466" s="46">
        <v>2002</v>
      </c>
      <c r="F466" s="46">
        <f>2-1</f>
        <v>1</v>
      </c>
      <c r="G466" s="3"/>
      <c r="H466" s="4">
        <v>105</v>
      </c>
      <c r="I466" s="4">
        <f t="shared" si="7"/>
        <v>127.05</v>
      </c>
      <c r="J466" s="18"/>
      <c r="K466" s="20"/>
      <c r="L466" s="18"/>
      <c r="M466" s="2"/>
    </row>
    <row r="467" spans="1:13" ht="30" customHeight="1" x14ac:dyDescent="0.3">
      <c r="A467" s="27" t="s">
        <v>1587</v>
      </c>
      <c r="B467" s="47" t="s">
        <v>9</v>
      </c>
      <c r="C467" s="47"/>
      <c r="D467" s="47" t="s">
        <v>47</v>
      </c>
      <c r="E467" s="46">
        <v>1989</v>
      </c>
      <c r="F467" s="46">
        <v>2</v>
      </c>
      <c r="G467" s="3"/>
      <c r="H467" s="4">
        <v>145</v>
      </c>
      <c r="I467" s="4">
        <f t="shared" si="7"/>
        <v>175.45</v>
      </c>
      <c r="J467" s="18"/>
      <c r="K467" s="20"/>
      <c r="L467" s="18"/>
      <c r="M467" s="2"/>
    </row>
    <row r="468" spans="1:13" ht="30" customHeight="1" x14ac:dyDescent="0.3">
      <c r="A468" s="27" t="s">
        <v>1558</v>
      </c>
      <c r="B468" s="47" t="s">
        <v>9</v>
      </c>
      <c r="C468" s="47"/>
      <c r="D468" s="47" t="s">
        <v>47</v>
      </c>
      <c r="E468" s="46">
        <v>1975</v>
      </c>
      <c r="F468" s="46">
        <v>1</v>
      </c>
      <c r="G468" s="3"/>
      <c r="H468" s="4">
        <v>115</v>
      </c>
      <c r="I468" s="4">
        <f t="shared" si="7"/>
        <v>139.15</v>
      </c>
      <c r="J468" s="18"/>
      <c r="K468" s="20"/>
      <c r="L468" s="18"/>
      <c r="M468" s="2"/>
    </row>
    <row r="469" spans="1:13" ht="30" customHeight="1" x14ac:dyDescent="0.3">
      <c r="A469" s="27" t="s">
        <v>1187</v>
      </c>
      <c r="B469" s="47" t="s">
        <v>30</v>
      </c>
      <c r="C469" s="47"/>
      <c r="D469" s="47" t="s">
        <v>47</v>
      </c>
      <c r="E469" s="46">
        <v>1989</v>
      </c>
      <c r="F469" s="46">
        <v>1</v>
      </c>
      <c r="G469" s="3"/>
      <c r="H469" s="4">
        <v>20</v>
      </c>
      <c r="I469" s="4">
        <f t="shared" si="7"/>
        <v>24.2</v>
      </c>
      <c r="J469" s="18"/>
      <c r="K469" s="20"/>
      <c r="L469" s="18"/>
      <c r="M469" s="2"/>
    </row>
    <row r="470" spans="1:13" ht="30" customHeight="1" x14ac:dyDescent="0.3">
      <c r="A470" s="27" t="s">
        <v>1588</v>
      </c>
      <c r="B470" s="47" t="s">
        <v>57</v>
      </c>
      <c r="C470" s="47"/>
      <c r="D470" s="47" t="s">
        <v>47</v>
      </c>
      <c r="E470" s="46">
        <v>1983</v>
      </c>
      <c r="F470" s="46">
        <v>2</v>
      </c>
      <c r="G470" s="3"/>
      <c r="H470" s="4">
        <v>20</v>
      </c>
      <c r="I470" s="4">
        <f t="shared" si="7"/>
        <v>24.2</v>
      </c>
      <c r="J470" s="18"/>
      <c r="K470" s="20"/>
      <c r="L470" s="18"/>
      <c r="M470" s="2"/>
    </row>
    <row r="471" spans="1:13" ht="30" customHeight="1" x14ac:dyDescent="0.3">
      <c r="A471" s="19" t="s">
        <v>58</v>
      </c>
      <c r="B471" s="3" t="s">
        <v>9</v>
      </c>
      <c r="C471" s="3"/>
      <c r="D471" s="3" t="s">
        <v>47</v>
      </c>
      <c r="E471" s="3">
        <v>2000</v>
      </c>
      <c r="F471" s="3">
        <v>1</v>
      </c>
      <c r="G471" s="3"/>
      <c r="H471" s="4">
        <v>118</v>
      </c>
      <c r="I471" s="4">
        <f t="shared" si="7"/>
        <v>142.78</v>
      </c>
      <c r="J471" s="18"/>
      <c r="K471" s="20"/>
      <c r="L471" s="18"/>
      <c r="M471" s="2"/>
    </row>
    <row r="472" spans="1:13" ht="30" customHeight="1" x14ac:dyDescent="0.3">
      <c r="A472" s="27" t="s">
        <v>916</v>
      </c>
      <c r="B472" s="47" t="s">
        <v>9</v>
      </c>
      <c r="C472" s="47"/>
      <c r="D472" s="47" t="s">
        <v>47</v>
      </c>
      <c r="E472" s="46">
        <v>1976</v>
      </c>
      <c r="F472" s="46">
        <v>2</v>
      </c>
      <c r="G472" s="3"/>
      <c r="H472" s="4">
        <v>65</v>
      </c>
      <c r="I472" s="4">
        <f t="shared" si="7"/>
        <v>78.649999999999991</v>
      </c>
      <c r="J472" s="18"/>
      <c r="K472" s="20"/>
      <c r="L472" s="18"/>
      <c r="M472" s="2"/>
    </row>
    <row r="473" spans="1:13" ht="30" customHeight="1" x14ac:dyDescent="0.3">
      <c r="A473" s="27" t="s">
        <v>1559</v>
      </c>
      <c r="B473" s="47" t="s">
        <v>9</v>
      </c>
      <c r="C473" s="47"/>
      <c r="D473" s="47" t="s">
        <v>47</v>
      </c>
      <c r="E473" s="46">
        <v>1979</v>
      </c>
      <c r="F473" s="46">
        <v>1</v>
      </c>
      <c r="G473" s="3"/>
      <c r="H473" s="4">
        <v>65</v>
      </c>
      <c r="I473" s="4">
        <f t="shared" si="7"/>
        <v>78.649999999999991</v>
      </c>
      <c r="J473" s="18"/>
      <c r="K473" s="20"/>
      <c r="L473" s="18"/>
      <c r="M473" s="2"/>
    </row>
    <row r="474" spans="1:13" ht="30" customHeight="1" x14ac:dyDescent="0.3">
      <c r="A474" s="27" t="s">
        <v>1559</v>
      </c>
      <c r="B474" s="47" t="s">
        <v>9</v>
      </c>
      <c r="C474" s="47"/>
      <c r="D474" s="47" t="s">
        <v>47</v>
      </c>
      <c r="E474" s="46">
        <v>1981</v>
      </c>
      <c r="F474" s="46">
        <v>3</v>
      </c>
      <c r="G474" s="3"/>
      <c r="H474" s="4">
        <v>60</v>
      </c>
      <c r="I474" s="4">
        <f t="shared" si="7"/>
        <v>72.599999999999994</v>
      </c>
      <c r="J474" s="18"/>
      <c r="K474" s="20"/>
      <c r="L474" s="18"/>
      <c r="M474" s="2"/>
    </row>
    <row r="475" spans="1:13" ht="30" customHeight="1" x14ac:dyDescent="0.3">
      <c r="A475" s="27" t="s">
        <v>1094</v>
      </c>
      <c r="B475" s="47" t="s">
        <v>20</v>
      </c>
      <c r="C475" s="47"/>
      <c r="D475" s="47" t="s">
        <v>47</v>
      </c>
      <c r="E475" s="46">
        <v>1971</v>
      </c>
      <c r="F475" s="46">
        <v>1</v>
      </c>
      <c r="G475" s="3"/>
      <c r="H475" s="4">
        <v>30</v>
      </c>
      <c r="I475" s="4">
        <f t="shared" si="7"/>
        <v>36.299999999999997</v>
      </c>
      <c r="J475" s="18"/>
      <c r="K475" s="20"/>
      <c r="L475" s="18"/>
      <c r="M475" s="2"/>
    </row>
    <row r="476" spans="1:13" ht="30" customHeight="1" x14ac:dyDescent="0.3">
      <c r="A476" s="27" t="s">
        <v>1093</v>
      </c>
      <c r="B476" s="47" t="s">
        <v>20</v>
      </c>
      <c r="C476" s="47"/>
      <c r="D476" s="47" t="s">
        <v>47</v>
      </c>
      <c r="E476" s="46">
        <v>1971</v>
      </c>
      <c r="F476" s="46">
        <v>3</v>
      </c>
      <c r="G476" s="3"/>
      <c r="H476" s="4">
        <v>35</v>
      </c>
      <c r="I476" s="4">
        <f t="shared" si="7"/>
        <v>42.35</v>
      </c>
      <c r="J476" s="18"/>
      <c r="K476" s="20"/>
      <c r="L476" s="18"/>
      <c r="M476" s="2"/>
    </row>
    <row r="477" spans="1:13" ht="30" customHeight="1" x14ac:dyDescent="0.3">
      <c r="A477" s="19" t="s">
        <v>567</v>
      </c>
      <c r="B477" s="3" t="s">
        <v>30</v>
      </c>
      <c r="C477" s="3"/>
      <c r="D477" s="3" t="s">
        <v>47</v>
      </c>
      <c r="E477" s="3">
        <v>2015</v>
      </c>
      <c r="F477" s="3">
        <v>5</v>
      </c>
      <c r="G477" s="3"/>
      <c r="H477" s="4">
        <v>11.98</v>
      </c>
      <c r="I477" s="4">
        <f t="shared" ref="I477:I540" si="8">H477*$L$7</f>
        <v>14.495800000000001</v>
      </c>
      <c r="J477" s="18"/>
      <c r="K477" s="20" t="s">
        <v>29</v>
      </c>
      <c r="L477" s="18"/>
      <c r="M477" s="2"/>
    </row>
    <row r="478" spans="1:13" ht="30" customHeight="1" x14ac:dyDescent="0.3">
      <c r="A478" s="19" t="s">
        <v>684</v>
      </c>
      <c r="B478" s="3" t="s">
        <v>33</v>
      </c>
      <c r="C478" s="3"/>
      <c r="D478" s="3" t="s">
        <v>47</v>
      </c>
      <c r="E478" s="3">
        <v>1975</v>
      </c>
      <c r="F478" s="3">
        <v>1</v>
      </c>
      <c r="G478" s="3"/>
      <c r="H478" s="4">
        <v>45</v>
      </c>
      <c r="I478" s="4">
        <f t="shared" si="8"/>
        <v>54.449999999999996</v>
      </c>
      <c r="J478" s="18"/>
      <c r="K478" s="20"/>
      <c r="L478" s="18"/>
      <c r="M478" s="2"/>
    </row>
    <row r="479" spans="1:13" ht="30" customHeight="1" x14ac:dyDescent="0.3">
      <c r="A479" s="19" t="s">
        <v>684</v>
      </c>
      <c r="B479" s="3" t="s">
        <v>33</v>
      </c>
      <c r="C479" s="3"/>
      <c r="D479" s="3" t="s">
        <v>47</v>
      </c>
      <c r="E479" s="3">
        <v>1989</v>
      </c>
      <c r="F479" s="3">
        <f>2-1</f>
        <v>1</v>
      </c>
      <c r="G479" s="3"/>
      <c r="H479" s="4">
        <v>45</v>
      </c>
      <c r="I479" s="4">
        <f t="shared" si="8"/>
        <v>54.449999999999996</v>
      </c>
      <c r="J479" s="18"/>
      <c r="K479" s="20"/>
      <c r="L479" s="18"/>
      <c r="M479" s="2"/>
    </row>
    <row r="480" spans="1:13" ht="30" customHeight="1" x14ac:dyDescent="0.3">
      <c r="A480" s="19" t="s">
        <v>685</v>
      </c>
      <c r="B480" s="3" t="s">
        <v>33</v>
      </c>
      <c r="C480" s="3"/>
      <c r="D480" s="3" t="s">
        <v>47</v>
      </c>
      <c r="E480" s="3">
        <v>1970</v>
      </c>
      <c r="F480" s="3">
        <v>7</v>
      </c>
      <c r="G480" s="3"/>
      <c r="H480" s="4">
        <v>55</v>
      </c>
      <c r="I480" s="4">
        <f t="shared" si="8"/>
        <v>66.55</v>
      </c>
      <c r="J480" s="18"/>
      <c r="K480" s="20"/>
      <c r="L480" s="18"/>
      <c r="M480" s="2"/>
    </row>
    <row r="481" spans="1:13" ht="30" customHeight="1" x14ac:dyDescent="0.3">
      <c r="A481" s="19" t="s">
        <v>794</v>
      </c>
      <c r="B481" s="3" t="s">
        <v>12</v>
      </c>
      <c r="C481" s="3"/>
      <c r="D481" s="3" t="s">
        <v>47</v>
      </c>
      <c r="E481" s="3">
        <v>1988</v>
      </c>
      <c r="F481" s="3">
        <v>3</v>
      </c>
      <c r="G481" s="3"/>
      <c r="H481" s="4">
        <v>45</v>
      </c>
      <c r="I481" s="4">
        <f t="shared" si="8"/>
        <v>54.449999999999996</v>
      </c>
      <c r="J481" s="18"/>
      <c r="K481" s="20"/>
      <c r="L481" s="18"/>
      <c r="M481" s="2"/>
    </row>
    <row r="482" spans="1:13" ht="30" customHeight="1" x14ac:dyDescent="0.3">
      <c r="A482" s="19" t="s">
        <v>695</v>
      </c>
      <c r="B482" s="3" t="s">
        <v>20</v>
      </c>
      <c r="C482" s="3"/>
      <c r="D482" s="3" t="s">
        <v>47</v>
      </c>
      <c r="E482" s="3">
        <v>1986</v>
      </c>
      <c r="F482" s="3">
        <v>1</v>
      </c>
      <c r="G482" s="3"/>
      <c r="H482" s="4">
        <v>20</v>
      </c>
      <c r="I482" s="4">
        <f t="shared" si="8"/>
        <v>24.2</v>
      </c>
      <c r="J482" s="18"/>
      <c r="K482" s="20"/>
      <c r="L482" s="18"/>
      <c r="M482" s="2"/>
    </row>
    <row r="483" spans="1:13" ht="30" customHeight="1" x14ac:dyDescent="0.3">
      <c r="A483" s="19" t="s">
        <v>851</v>
      </c>
      <c r="B483" s="3" t="s">
        <v>755</v>
      </c>
      <c r="C483" s="3"/>
      <c r="D483" s="3" t="s">
        <v>47</v>
      </c>
      <c r="E483" s="3">
        <v>2008</v>
      </c>
      <c r="F483" s="3">
        <v>1</v>
      </c>
      <c r="G483" s="3"/>
      <c r="H483" s="4">
        <v>14</v>
      </c>
      <c r="I483" s="4">
        <f t="shared" si="8"/>
        <v>16.939999999999998</v>
      </c>
      <c r="J483" s="3"/>
      <c r="K483" s="20"/>
      <c r="L483" s="18"/>
      <c r="M483" s="2"/>
    </row>
    <row r="484" spans="1:13" ht="30" customHeight="1" x14ac:dyDescent="0.3">
      <c r="A484" s="27" t="s">
        <v>1263</v>
      </c>
      <c r="B484" s="47" t="s">
        <v>755</v>
      </c>
      <c r="C484" s="47"/>
      <c r="D484" s="47" t="s">
        <v>47</v>
      </c>
      <c r="E484" s="46">
        <v>1964</v>
      </c>
      <c r="F484" s="46">
        <v>1</v>
      </c>
      <c r="G484" s="3"/>
      <c r="H484" s="4">
        <v>35</v>
      </c>
      <c r="I484" s="4">
        <f t="shared" si="8"/>
        <v>42.35</v>
      </c>
      <c r="J484" s="18"/>
      <c r="K484" s="20"/>
      <c r="L484" s="18"/>
      <c r="M484" s="2"/>
    </row>
    <row r="485" spans="1:13" ht="30" customHeight="1" x14ac:dyDescent="0.3">
      <c r="A485" s="27" t="s">
        <v>1262</v>
      </c>
      <c r="B485" s="47" t="s">
        <v>755</v>
      </c>
      <c r="C485" s="47"/>
      <c r="D485" s="47" t="s">
        <v>47</v>
      </c>
      <c r="E485" s="46">
        <v>1964</v>
      </c>
      <c r="F485" s="46">
        <v>1</v>
      </c>
      <c r="G485" s="3"/>
      <c r="H485" s="4">
        <v>65</v>
      </c>
      <c r="I485" s="4">
        <f t="shared" si="8"/>
        <v>78.649999999999991</v>
      </c>
      <c r="J485" s="18"/>
      <c r="K485" s="20"/>
      <c r="L485" s="18"/>
      <c r="M485" s="2"/>
    </row>
    <row r="486" spans="1:13" ht="30" customHeight="1" x14ac:dyDescent="0.3">
      <c r="A486" s="19" t="s">
        <v>850</v>
      </c>
      <c r="B486" s="3" t="s">
        <v>755</v>
      </c>
      <c r="C486" s="3"/>
      <c r="D486" s="3" t="s">
        <v>47</v>
      </c>
      <c r="E486" s="3">
        <v>1986</v>
      </c>
      <c r="F486" s="3">
        <v>1</v>
      </c>
      <c r="G486" s="3"/>
      <c r="H486" s="4">
        <v>15</v>
      </c>
      <c r="I486" s="4">
        <f t="shared" si="8"/>
        <v>18.149999999999999</v>
      </c>
      <c r="J486" s="18"/>
      <c r="K486" s="20"/>
      <c r="L486" s="18"/>
      <c r="M486" s="2"/>
    </row>
    <row r="487" spans="1:13" ht="30" customHeight="1" x14ac:dyDescent="0.3">
      <c r="A487" s="19" t="s">
        <v>729</v>
      </c>
      <c r="B487" s="3" t="s">
        <v>755</v>
      </c>
      <c r="C487" s="3"/>
      <c r="D487" s="3" t="s">
        <v>47</v>
      </c>
      <c r="E487" s="3">
        <v>1978</v>
      </c>
      <c r="F487" s="3">
        <f>12-10</f>
        <v>2</v>
      </c>
      <c r="G487" s="3"/>
      <c r="H487" s="4">
        <v>22</v>
      </c>
      <c r="I487" s="4">
        <f t="shared" si="8"/>
        <v>26.619999999999997</v>
      </c>
      <c r="J487" s="18"/>
      <c r="K487" s="20" t="s">
        <v>29</v>
      </c>
      <c r="L487" s="18"/>
      <c r="M487" s="2"/>
    </row>
    <row r="488" spans="1:13" ht="30" customHeight="1" x14ac:dyDescent="0.3">
      <c r="A488" s="19" t="s">
        <v>729</v>
      </c>
      <c r="B488" s="3" t="s">
        <v>755</v>
      </c>
      <c r="C488" s="3"/>
      <c r="D488" s="3" t="s">
        <v>47</v>
      </c>
      <c r="E488" s="3">
        <v>1982</v>
      </c>
      <c r="F488" s="3">
        <v>1</v>
      </c>
      <c r="G488" s="3"/>
      <c r="H488" s="4">
        <v>20</v>
      </c>
      <c r="I488" s="4">
        <f t="shared" si="8"/>
        <v>24.2</v>
      </c>
      <c r="J488" s="18"/>
      <c r="K488" s="20"/>
      <c r="L488" s="18"/>
      <c r="M488" s="2"/>
    </row>
    <row r="489" spans="1:13" ht="30" customHeight="1" x14ac:dyDescent="0.3">
      <c r="A489" s="19" t="s">
        <v>729</v>
      </c>
      <c r="B489" s="3" t="s">
        <v>755</v>
      </c>
      <c r="C489" s="3"/>
      <c r="D489" s="3" t="s">
        <v>47</v>
      </c>
      <c r="E489" s="3">
        <v>1983</v>
      </c>
      <c r="F489" s="3">
        <v>1</v>
      </c>
      <c r="G489" s="3"/>
      <c r="H489" s="4">
        <v>20</v>
      </c>
      <c r="I489" s="4">
        <f t="shared" si="8"/>
        <v>24.2</v>
      </c>
      <c r="J489" s="18"/>
      <c r="K489" s="20"/>
      <c r="L489" s="18"/>
      <c r="M489" s="2"/>
    </row>
    <row r="490" spans="1:13" ht="30" customHeight="1" x14ac:dyDescent="0.3">
      <c r="A490" s="19" t="s">
        <v>981</v>
      </c>
      <c r="B490" s="3" t="s">
        <v>755</v>
      </c>
      <c r="C490" s="3"/>
      <c r="D490" s="3" t="s">
        <v>47</v>
      </c>
      <c r="E490" s="3">
        <v>1983</v>
      </c>
      <c r="F490" s="3">
        <f>12-10</f>
        <v>2</v>
      </c>
      <c r="G490" s="3"/>
      <c r="H490" s="4">
        <v>25</v>
      </c>
      <c r="I490" s="4">
        <f t="shared" si="8"/>
        <v>30.25</v>
      </c>
      <c r="J490" s="18"/>
      <c r="K490" s="20"/>
      <c r="L490" s="18"/>
      <c r="M490" s="2"/>
    </row>
    <row r="491" spans="1:13" ht="30" customHeight="1" x14ac:dyDescent="0.3">
      <c r="A491" s="19" t="s">
        <v>849</v>
      </c>
      <c r="B491" s="3" t="s">
        <v>755</v>
      </c>
      <c r="C491" s="3"/>
      <c r="D491" s="3" t="s">
        <v>47</v>
      </c>
      <c r="E491" s="3">
        <v>1986</v>
      </c>
      <c r="F491" s="3">
        <f>11-6</f>
        <v>5</v>
      </c>
      <c r="G491" s="3"/>
      <c r="H491" s="4">
        <v>29</v>
      </c>
      <c r="I491" s="4">
        <f t="shared" si="8"/>
        <v>35.089999999999996</v>
      </c>
      <c r="J491" s="18"/>
      <c r="K491" s="20"/>
      <c r="L491" s="18"/>
      <c r="M491" s="2"/>
    </row>
    <row r="492" spans="1:13" ht="30" customHeight="1" x14ac:dyDescent="0.3">
      <c r="A492" s="27" t="s">
        <v>1560</v>
      </c>
      <c r="B492" s="47" t="s">
        <v>12</v>
      </c>
      <c r="C492" s="47"/>
      <c r="D492" s="47" t="s">
        <v>47</v>
      </c>
      <c r="E492" s="46">
        <v>1978</v>
      </c>
      <c r="F492" s="46">
        <v>2</v>
      </c>
      <c r="G492" s="3"/>
      <c r="H492" s="4">
        <v>42</v>
      </c>
      <c r="I492" s="4">
        <f t="shared" si="8"/>
        <v>50.82</v>
      </c>
      <c r="J492" s="18"/>
      <c r="K492" s="20"/>
      <c r="L492" s="18"/>
      <c r="M492" s="2"/>
    </row>
    <row r="493" spans="1:13" ht="30" customHeight="1" x14ac:dyDescent="0.3">
      <c r="A493" s="27" t="s">
        <v>1520</v>
      </c>
      <c r="B493" s="47" t="s">
        <v>12</v>
      </c>
      <c r="C493" s="47"/>
      <c r="D493" s="47" t="s">
        <v>47</v>
      </c>
      <c r="E493" s="46">
        <v>1978</v>
      </c>
      <c r="F493" s="46">
        <v>4</v>
      </c>
      <c r="G493" s="3"/>
      <c r="H493" s="4">
        <v>48</v>
      </c>
      <c r="I493" s="4">
        <f t="shared" si="8"/>
        <v>58.08</v>
      </c>
      <c r="J493" s="18"/>
      <c r="K493" s="20"/>
      <c r="L493" s="18"/>
      <c r="M493" s="2"/>
    </row>
    <row r="494" spans="1:13" ht="30" customHeight="1" x14ac:dyDescent="0.3">
      <c r="A494" s="19" t="s">
        <v>632</v>
      </c>
      <c r="B494" s="3" t="s">
        <v>8</v>
      </c>
      <c r="C494" s="47" t="s">
        <v>1000</v>
      </c>
      <c r="D494" s="3" t="s">
        <v>47</v>
      </c>
      <c r="E494" s="3">
        <v>1981</v>
      </c>
      <c r="F494" s="3">
        <v>1</v>
      </c>
      <c r="G494" s="3"/>
      <c r="H494" s="4">
        <v>49</v>
      </c>
      <c r="I494" s="4">
        <f t="shared" si="8"/>
        <v>59.29</v>
      </c>
      <c r="J494" s="18"/>
      <c r="K494" s="20"/>
      <c r="L494" s="18"/>
      <c r="M494" s="2"/>
    </row>
    <row r="495" spans="1:13" ht="30" customHeight="1" x14ac:dyDescent="0.3">
      <c r="A495" s="19" t="s">
        <v>862</v>
      </c>
      <c r="B495" s="3" t="s">
        <v>8</v>
      </c>
      <c r="C495" s="3" t="s">
        <v>1000</v>
      </c>
      <c r="D495" s="3" t="s">
        <v>47</v>
      </c>
      <c r="E495" s="3">
        <v>1997</v>
      </c>
      <c r="F495" s="3">
        <v>3</v>
      </c>
      <c r="G495" s="3"/>
      <c r="H495" s="4">
        <v>25</v>
      </c>
      <c r="I495" s="4">
        <f t="shared" si="8"/>
        <v>30.25</v>
      </c>
      <c r="J495" s="18"/>
      <c r="K495" s="20"/>
      <c r="L495" s="18"/>
      <c r="M495" s="2"/>
    </row>
    <row r="496" spans="1:13" ht="30" customHeight="1" x14ac:dyDescent="0.3">
      <c r="A496" s="27" t="s">
        <v>1183</v>
      </c>
      <c r="B496" s="47" t="s">
        <v>1177</v>
      </c>
      <c r="C496" s="47"/>
      <c r="D496" s="47" t="s">
        <v>47</v>
      </c>
      <c r="E496" s="46">
        <v>1982</v>
      </c>
      <c r="F496" s="46">
        <v>1</v>
      </c>
      <c r="G496" s="3"/>
      <c r="H496" s="4">
        <v>20</v>
      </c>
      <c r="I496" s="4">
        <f t="shared" si="8"/>
        <v>24.2</v>
      </c>
      <c r="J496" s="18"/>
      <c r="K496" s="20"/>
      <c r="L496" s="18"/>
      <c r="M496" s="2"/>
    </row>
    <row r="497" spans="1:13" ht="30" customHeight="1" x14ac:dyDescent="0.3">
      <c r="A497" s="27" t="s">
        <v>1264</v>
      </c>
      <c r="B497" s="47" t="s">
        <v>12</v>
      </c>
      <c r="C497" s="47"/>
      <c r="D497" s="47" t="s">
        <v>47</v>
      </c>
      <c r="E497" s="46">
        <v>1986</v>
      </c>
      <c r="F497" s="46">
        <v>1</v>
      </c>
      <c r="G497" s="3"/>
      <c r="H497" s="4">
        <v>35</v>
      </c>
      <c r="I497" s="4">
        <f t="shared" si="8"/>
        <v>42.35</v>
      </c>
      <c r="J497" s="18"/>
      <c r="K497" s="20"/>
      <c r="L497" s="18"/>
      <c r="M497" s="2"/>
    </row>
    <row r="498" spans="1:13" ht="30" customHeight="1" x14ac:dyDescent="0.3">
      <c r="A498" s="27" t="s">
        <v>1672</v>
      </c>
      <c r="B498" s="47" t="s">
        <v>428</v>
      </c>
      <c r="C498" s="47"/>
      <c r="D498" s="47" t="s">
        <v>47</v>
      </c>
      <c r="E498" s="46">
        <v>2018</v>
      </c>
      <c r="F498" s="46">
        <v>12</v>
      </c>
      <c r="G498" s="3"/>
      <c r="H498" s="4">
        <v>10.66</v>
      </c>
      <c r="I498" s="4">
        <f t="shared" si="8"/>
        <v>12.8986</v>
      </c>
      <c r="J498" s="18" t="s">
        <v>10</v>
      </c>
      <c r="K498" s="20" t="s">
        <v>62</v>
      </c>
      <c r="L498" s="18"/>
      <c r="M498" s="2"/>
    </row>
    <row r="499" spans="1:13" ht="30" customHeight="1" x14ac:dyDescent="0.3">
      <c r="A499" s="19" t="s">
        <v>706</v>
      </c>
      <c r="B499" s="3" t="s">
        <v>755</v>
      </c>
      <c r="C499" s="3"/>
      <c r="D499" s="3" t="s">
        <v>47</v>
      </c>
      <c r="E499" s="3">
        <v>1988</v>
      </c>
      <c r="F499" s="3">
        <v>12</v>
      </c>
      <c r="G499" s="3"/>
      <c r="H499" s="4">
        <v>29</v>
      </c>
      <c r="I499" s="4">
        <f t="shared" si="8"/>
        <v>35.089999999999996</v>
      </c>
      <c r="J499" s="18"/>
      <c r="K499" s="20"/>
      <c r="L499" s="18"/>
      <c r="M499" s="2"/>
    </row>
    <row r="500" spans="1:13" ht="30" customHeight="1" x14ac:dyDescent="0.3">
      <c r="A500" s="27" t="s">
        <v>942</v>
      </c>
      <c r="B500" s="47" t="s">
        <v>955</v>
      </c>
      <c r="C500" s="47"/>
      <c r="D500" s="47" t="s">
        <v>47</v>
      </c>
      <c r="E500" s="46">
        <v>1979</v>
      </c>
      <c r="F500" s="46">
        <v>1</v>
      </c>
      <c r="G500" s="3"/>
      <c r="H500" s="4">
        <v>29</v>
      </c>
      <c r="I500" s="4">
        <f t="shared" si="8"/>
        <v>35.089999999999996</v>
      </c>
      <c r="J500" s="18" t="s">
        <v>10</v>
      </c>
      <c r="K500" s="20"/>
      <c r="L500" s="18"/>
      <c r="M500" s="2"/>
    </row>
    <row r="501" spans="1:13" ht="30" customHeight="1" x14ac:dyDescent="0.3">
      <c r="A501" s="19" t="s">
        <v>564</v>
      </c>
      <c r="B501" s="3" t="s">
        <v>8</v>
      </c>
      <c r="C501" s="3" t="s">
        <v>1000</v>
      </c>
      <c r="D501" s="3" t="s">
        <v>47</v>
      </c>
      <c r="E501" s="3">
        <v>1985</v>
      </c>
      <c r="F501" s="3">
        <v>1</v>
      </c>
      <c r="G501" s="3"/>
      <c r="H501" s="4">
        <v>30</v>
      </c>
      <c r="I501" s="4">
        <f t="shared" si="8"/>
        <v>36.299999999999997</v>
      </c>
      <c r="J501" s="18"/>
      <c r="K501" s="20"/>
      <c r="L501" s="18"/>
      <c r="M501" s="2"/>
    </row>
    <row r="502" spans="1:13" ht="30" customHeight="1" x14ac:dyDescent="0.3">
      <c r="A502" s="19" t="s">
        <v>682</v>
      </c>
      <c r="B502" s="3" t="s">
        <v>20</v>
      </c>
      <c r="C502" s="3"/>
      <c r="D502" s="3" t="s">
        <v>47</v>
      </c>
      <c r="E502" s="3">
        <v>1945</v>
      </c>
      <c r="F502" s="3">
        <v>1</v>
      </c>
      <c r="G502" s="3"/>
      <c r="H502" s="4">
        <v>125</v>
      </c>
      <c r="I502" s="4">
        <f t="shared" si="8"/>
        <v>151.25</v>
      </c>
      <c r="J502" s="18"/>
      <c r="K502" s="20"/>
      <c r="L502" s="18"/>
      <c r="M502" s="2"/>
    </row>
    <row r="503" spans="1:13" ht="30" customHeight="1" x14ac:dyDescent="0.3">
      <c r="A503" s="27" t="s">
        <v>397</v>
      </c>
      <c r="B503" s="47" t="s">
        <v>374</v>
      </c>
      <c r="C503" s="47"/>
      <c r="D503" s="47" t="s">
        <v>47</v>
      </c>
      <c r="E503" s="46">
        <v>1988</v>
      </c>
      <c r="F503" s="46">
        <f>4-2</f>
        <v>2</v>
      </c>
      <c r="G503" s="3"/>
      <c r="H503" s="4">
        <v>15</v>
      </c>
      <c r="I503" s="4">
        <f t="shared" si="8"/>
        <v>18.149999999999999</v>
      </c>
      <c r="J503" s="18"/>
      <c r="K503" s="20"/>
      <c r="L503" s="18"/>
      <c r="M503" s="2"/>
    </row>
    <row r="504" spans="1:13" ht="30" customHeight="1" x14ac:dyDescent="0.3">
      <c r="A504" s="27" t="s">
        <v>1650</v>
      </c>
      <c r="B504" s="47" t="s">
        <v>15</v>
      </c>
      <c r="C504" s="47"/>
      <c r="D504" s="47" t="s">
        <v>47</v>
      </c>
      <c r="E504" s="46">
        <v>2019</v>
      </c>
      <c r="F504" s="46">
        <v>12</v>
      </c>
      <c r="G504" s="3"/>
      <c r="H504" s="4">
        <v>24.71</v>
      </c>
      <c r="I504" s="4">
        <f t="shared" si="8"/>
        <v>29.899100000000001</v>
      </c>
      <c r="J504" s="18" t="s">
        <v>10</v>
      </c>
      <c r="K504" s="20" t="s">
        <v>62</v>
      </c>
      <c r="L504" s="18"/>
      <c r="M504" s="2"/>
    </row>
    <row r="505" spans="1:13" ht="30" customHeight="1" x14ac:dyDescent="0.3">
      <c r="A505" s="19" t="s">
        <v>464</v>
      </c>
      <c r="B505" s="3" t="s">
        <v>359</v>
      </c>
      <c r="C505" s="3"/>
      <c r="D505" s="3" t="s">
        <v>47</v>
      </c>
      <c r="E505" s="3">
        <v>1983</v>
      </c>
      <c r="F505" s="3">
        <f>2-1</f>
        <v>1</v>
      </c>
      <c r="G505" s="3"/>
      <c r="H505" s="4">
        <v>20</v>
      </c>
      <c r="I505" s="4">
        <f t="shared" si="8"/>
        <v>24.2</v>
      </c>
      <c r="J505" s="18"/>
      <c r="K505" s="20"/>
      <c r="L505" s="18"/>
      <c r="M505" s="2"/>
    </row>
    <row r="506" spans="1:13" ht="30" customHeight="1" x14ac:dyDescent="0.3">
      <c r="A506" s="27" t="s">
        <v>1836</v>
      </c>
      <c r="B506" s="47" t="s">
        <v>359</v>
      </c>
      <c r="C506" s="47"/>
      <c r="D506" s="47" t="s">
        <v>47</v>
      </c>
      <c r="E506" s="46">
        <v>2010</v>
      </c>
      <c r="F506" s="46">
        <v>9</v>
      </c>
      <c r="G506" s="3"/>
      <c r="H506" s="4">
        <v>18</v>
      </c>
      <c r="I506" s="4">
        <f t="shared" si="8"/>
        <v>21.78</v>
      </c>
      <c r="J506" s="18" t="s">
        <v>10</v>
      </c>
      <c r="K506" s="20"/>
      <c r="L506" s="18"/>
      <c r="M506" s="2"/>
    </row>
    <row r="507" spans="1:13" ht="30" customHeight="1" x14ac:dyDescent="0.3">
      <c r="A507" s="27" t="s">
        <v>1521</v>
      </c>
      <c r="B507" s="47" t="s">
        <v>19</v>
      </c>
      <c r="C507" s="47"/>
      <c r="D507" s="47" t="s">
        <v>47</v>
      </c>
      <c r="E507" s="46">
        <v>1978</v>
      </c>
      <c r="F507" s="46">
        <v>1</v>
      </c>
      <c r="G507" s="3"/>
      <c r="H507" s="4">
        <v>15</v>
      </c>
      <c r="I507" s="4">
        <f t="shared" si="8"/>
        <v>18.149999999999999</v>
      </c>
      <c r="J507" s="18"/>
      <c r="K507" s="20"/>
      <c r="L507" s="18"/>
      <c r="M507" s="2"/>
    </row>
    <row r="508" spans="1:13" ht="30" customHeight="1" x14ac:dyDescent="0.3">
      <c r="A508" s="19" t="s">
        <v>39</v>
      </c>
      <c r="B508" s="3" t="s">
        <v>12</v>
      </c>
      <c r="C508" s="3"/>
      <c r="D508" s="3" t="s">
        <v>47</v>
      </c>
      <c r="E508" s="3">
        <v>1986</v>
      </c>
      <c r="F508" s="3">
        <v>1</v>
      </c>
      <c r="G508" s="3">
        <v>5</v>
      </c>
      <c r="H508" s="4">
        <v>190</v>
      </c>
      <c r="I508" s="4">
        <f t="shared" si="8"/>
        <v>229.9</v>
      </c>
      <c r="J508" s="18"/>
      <c r="K508" s="20" t="s">
        <v>29</v>
      </c>
      <c r="L508" s="18"/>
      <c r="M508" s="2"/>
    </row>
    <row r="509" spans="1:13" ht="30" customHeight="1" x14ac:dyDescent="0.3">
      <c r="A509" s="19" t="s">
        <v>904</v>
      </c>
      <c r="B509" s="3" t="s">
        <v>13</v>
      </c>
      <c r="C509" s="3"/>
      <c r="D509" s="3" t="s">
        <v>47</v>
      </c>
      <c r="E509" s="3">
        <v>2003</v>
      </c>
      <c r="F509" s="3">
        <v>2</v>
      </c>
      <c r="G509" s="3"/>
      <c r="H509" s="4">
        <v>89</v>
      </c>
      <c r="I509" s="4">
        <f t="shared" si="8"/>
        <v>107.69</v>
      </c>
      <c r="J509" s="18" t="s">
        <v>10</v>
      </c>
      <c r="K509" s="20"/>
      <c r="L509" s="18"/>
      <c r="M509" s="2"/>
    </row>
    <row r="510" spans="1:13" ht="30" customHeight="1" x14ac:dyDescent="0.3">
      <c r="A510" s="27" t="s">
        <v>917</v>
      </c>
      <c r="B510" s="47" t="s">
        <v>551</v>
      </c>
      <c r="C510" s="47"/>
      <c r="D510" s="47" t="s">
        <v>47</v>
      </c>
      <c r="E510" s="46">
        <v>1982</v>
      </c>
      <c r="F510" s="46">
        <v>1</v>
      </c>
      <c r="G510" s="3"/>
      <c r="H510" s="4">
        <v>125</v>
      </c>
      <c r="I510" s="4">
        <f t="shared" si="8"/>
        <v>151.25</v>
      </c>
      <c r="J510" s="18"/>
      <c r="K510" s="20"/>
      <c r="L510" s="18"/>
      <c r="M510" s="2"/>
    </row>
    <row r="511" spans="1:13" ht="30" customHeight="1" x14ac:dyDescent="0.3">
      <c r="A511" s="27" t="s">
        <v>918</v>
      </c>
      <c r="B511" s="47" t="s">
        <v>30</v>
      </c>
      <c r="C511" s="47"/>
      <c r="D511" s="47" t="s">
        <v>47</v>
      </c>
      <c r="E511" s="46">
        <v>1990</v>
      </c>
      <c r="F511" s="46">
        <v>1</v>
      </c>
      <c r="G511" s="3"/>
      <c r="H511" s="4">
        <v>85</v>
      </c>
      <c r="I511" s="4">
        <f t="shared" si="8"/>
        <v>102.85</v>
      </c>
      <c r="J511" s="18"/>
      <c r="K511" s="20"/>
      <c r="L511" s="18"/>
      <c r="M511" s="2"/>
    </row>
    <row r="512" spans="1:13" ht="30" customHeight="1" x14ac:dyDescent="0.3">
      <c r="A512" s="27" t="s">
        <v>529</v>
      </c>
      <c r="B512" s="47" t="s">
        <v>30</v>
      </c>
      <c r="C512" s="47"/>
      <c r="D512" s="47" t="s">
        <v>47</v>
      </c>
      <c r="E512" s="46">
        <v>1976</v>
      </c>
      <c r="F512" s="46">
        <v>4</v>
      </c>
      <c r="G512" s="3"/>
      <c r="H512" s="4">
        <v>65</v>
      </c>
      <c r="I512" s="4">
        <f t="shared" si="8"/>
        <v>78.649999999999991</v>
      </c>
      <c r="J512" s="18"/>
      <c r="K512" s="20"/>
      <c r="L512" s="18"/>
      <c r="M512" s="2"/>
    </row>
    <row r="513" spans="1:13" ht="30" customHeight="1" x14ac:dyDescent="0.3">
      <c r="A513" s="27" t="s">
        <v>529</v>
      </c>
      <c r="B513" s="47" t="s">
        <v>30</v>
      </c>
      <c r="C513" s="47"/>
      <c r="D513" s="47" t="s">
        <v>47</v>
      </c>
      <c r="E513" s="46">
        <v>1977</v>
      </c>
      <c r="F513" s="46">
        <v>1</v>
      </c>
      <c r="G513" s="3"/>
      <c r="H513" s="4">
        <v>55</v>
      </c>
      <c r="I513" s="4">
        <f t="shared" si="8"/>
        <v>66.55</v>
      </c>
      <c r="J513" s="18"/>
      <c r="K513" s="20"/>
      <c r="L513" s="18"/>
      <c r="M513" s="2"/>
    </row>
    <row r="514" spans="1:13" ht="30" customHeight="1" x14ac:dyDescent="0.3">
      <c r="A514" s="27" t="s">
        <v>1265</v>
      </c>
      <c r="B514" s="47" t="s">
        <v>30</v>
      </c>
      <c r="C514" s="47"/>
      <c r="D514" s="47" t="s">
        <v>47</v>
      </c>
      <c r="E514" s="46">
        <v>1989</v>
      </c>
      <c r="F514" s="46">
        <v>2</v>
      </c>
      <c r="G514" s="3"/>
      <c r="H514" s="4">
        <v>20</v>
      </c>
      <c r="I514" s="4">
        <f t="shared" si="8"/>
        <v>24.2</v>
      </c>
      <c r="J514" s="18"/>
      <c r="K514" s="20"/>
      <c r="L514" s="18"/>
      <c r="M514" s="2"/>
    </row>
    <row r="515" spans="1:13" ht="30" customHeight="1" x14ac:dyDescent="0.3">
      <c r="A515" s="27" t="s">
        <v>1114</v>
      </c>
      <c r="B515" s="47" t="s">
        <v>8</v>
      </c>
      <c r="C515" s="47" t="s">
        <v>1000</v>
      </c>
      <c r="D515" s="47" t="s">
        <v>47</v>
      </c>
      <c r="E515" s="46">
        <v>1990</v>
      </c>
      <c r="F515" s="46">
        <v>1</v>
      </c>
      <c r="G515" s="3"/>
      <c r="H515" s="4">
        <v>40</v>
      </c>
      <c r="I515" s="4">
        <f t="shared" si="8"/>
        <v>48.4</v>
      </c>
      <c r="J515" s="18"/>
      <c r="K515" s="20"/>
      <c r="L515" s="18"/>
      <c r="M515" s="2"/>
    </row>
    <row r="516" spans="1:13" ht="30" customHeight="1" x14ac:dyDescent="0.3">
      <c r="A516" s="19" t="s">
        <v>342</v>
      </c>
      <c r="B516" s="3" t="s">
        <v>11</v>
      </c>
      <c r="C516" s="3"/>
      <c r="D516" s="3" t="s">
        <v>47</v>
      </c>
      <c r="E516" s="3">
        <v>1983</v>
      </c>
      <c r="F516" s="3">
        <f>12-1</f>
        <v>11</v>
      </c>
      <c r="G516" s="3"/>
      <c r="H516" s="4">
        <v>35</v>
      </c>
      <c r="I516" s="4">
        <f t="shared" si="8"/>
        <v>42.35</v>
      </c>
      <c r="J516" s="18"/>
      <c r="K516" s="20" t="s">
        <v>29</v>
      </c>
      <c r="L516" s="18"/>
      <c r="M516" s="2"/>
    </row>
    <row r="517" spans="1:13" ht="30" customHeight="1" x14ac:dyDescent="0.3">
      <c r="A517" s="27" t="s">
        <v>1141</v>
      </c>
      <c r="B517" s="47" t="s">
        <v>11</v>
      </c>
      <c r="C517" s="47"/>
      <c r="D517" s="47" t="s">
        <v>47</v>
      </c>
      <c r="E517" s="46">
        <v>1985</v>
      </c>
      <c r="F517" s="46">
        <v>7</v>
      </c>
      <c r="G517" s="3"/>
      <c r="H517" s="4">
        <v>30</v>
      </c>
      <c r="I517" s="4">
        <f t="shared" si="8"/>
        <v>36.299999999999997</v>
      </c>
      <c r="J517" s="18"/>
      <c r="K517" s="20"/>
      <c r="L517" s="18"/>
      <c r="M517" s="2"/>
    </row>
    <row r="518" spans="1:13" ht="30" customHeight="1" x14ac:dyDescent="0.3">
      <c r="A518" s="27" t="s">
        <v>1140</v>
      </c>
      <c r="B518" s="47" t="s">
        <v>11</v>
      </c>
      <c r="C518" s="47"/>
      <c r="D518" s="47" t="s">
        <v>47</v>
      </c>
      <c r="E518" s="46">
        <v>1985</v>
      </c>
      <c r="F518" s="46">
        <v>5</v>
      </c>
      <c r="G518" s="3"/>
      <c r="H518" s="4">
        <v>35</v>
      </c>
      <c r="I518" s="4">
        <f t="shared" si="8"/>
        <v>42.35</v>
      </c>
      <c r="J518" s="18"/>
      <c r="K518" s="20"/>
      <c r="L518" s="18"/>
      <c r="M518" s="2"/>
    </row>
    <row r="519" spans="1:13" ht="30" customHeight="1" x14ac:dyDescent="0.3">
      <c r="A519" s="19" t="s">
        <v>519</v>
      </c>
      <c r="B519" s="3" t="s">
        <v>11</v>
      </c>
      <c r="C519" s="3"/>
      <c r="D519" s="3" t="s">
        <v>47</v>
      </c>
      <c r="E519" s="3">
        <v>1976</v>
      </c>
      <c r="F519" s="3">
        <f>5-1</f>
        <v>4</v>
      </c>
      <c r="G519" s="3"/>
      <c r="H519" s="4">
        <v>35</v>
      </c>
      <c r="I519" s="4">
        <f t="shared" si="8"/>
        <v>42.35</v>
      </c>
      <c r="J519" s="18"/>
      <c r="K519" s="20"/>
      <c r="L519" s="18"/>
      <c r="M519" s="2"/>
    </row>
    <row r="520" spans="1:13" ht="30" customHeight="1" x14ac:dyDescent="0.3">
      <c r="A520" s="19" t="s">
        <v>795</v>
      </c>
      <c r="B520" s="3" t="s">
        <v>11</v>
      </c>
      <c r="C520" s="3"/>
      <c r="D520" s="3" t="s">
        <v>47</v>
      </c>
      <c r="E520" s="3">
        <v>1986</v>
      </c>
      <c r="F520" s="3">
        <v>1</v>
      </c>
      <c r="G520" s="3"/>
      <c r="H520" s="4">
        <v>39</v>
      </c>
      <c r="I520" s="4">
        <f t="shared" si="8"/>
        <v>47.19</v>
      </c>
      <c r="J520" s="18"/>
      <c r="K520" s="20"/>
      <c r="L520" s="18"/>
      <c r="M520" s="2"/>
    </row>
    <row r="521" spans="1:13" ht="30" customHeight="1" x14ac:dyDescent="0.3">
      <c r="A521" s="27" t="s">
        <v>1364</v>
      </c>
      <c r="B521" s="47" t="s">
        <v>15</v>
      </c>
      <c r="C521" s="47"/>
      <c r="D521" s="47" t="s">
        <v>47</v>
      </c>
      <c r="E521" s="46">
        <v>1993</v>
      </c>
      <c r="F521" s="46">
        <v>1</v>
      </c>
      <c r="G521" s="3"/>
      <c r="H521" s="4">
        <v>65</v>
      </c>
      <c r="I521" s="4">
        <f t="shared" si="8"/>
        <v>78.649999999999991</v>
      </c>
      <c r="J521" s="18" t="s">
        <v>10</v>
      </c>
      <c r="K521" s="20"/>
      <c r="L521" s="18"/>
      <c r="M521" s="2"/>
    </row>
    <row r="522" spans="1:13" ht="30" customHeight="1" x14ac:dyDescent="0.3">
      <c r="A522" s="27" t="s">
        <v>1329</v>
      </c>
      <c r="B522" s="47" t="s">
        <v>15</v>
      </c>
      <c r="C522" s="47"/>
      <c r="D522" s="47" t="s">
        <v>47</v>
      </c>
      <c r="E522" s="46">
        <v>1975</v>
      </c>
      <c r="F522" s="46">
        <v>2</v>
      </c>
      <c r="G522" s="3"/>
      <c r="H522" s="4">
        <v>49</v>
      </c>
      <c r="I522" s="4">
        <f t="shared" si="8"/>
        <v>59.29</v>
      </c>
      <c r="J522" s="18" t="s">
        <v>10</v>
      </c>
      <c r="K522" s="20"/>
      <c r="L522" s="18"/>
      <c r="M522" s="2"/>
    </row>
    <row r="523" spans="1:13" ht="30" customHeight="1" x14ac:dyDescent="0.3">
      <c r="A523" s="27" t="s">
        <v>1041</v>
      </c>
      <c r="B523" s="3" t="s">
        <v>15</v>
      </c>
      <c r="C523" s="3"/>
      <c r="D523" s="3" t="s">
        <v>47</v>
      </c>
      <c r="E523" s="3">
        <v>1975</v>
      </c>
      <c r="F523" s="3">
        <v>1</v>
      </c>
      <c r="G523" s="3"/>
      <c r="H523" s="4">
        <v>59</v>
      </c>
      <c r="I523" s="4">
        <f t="shared" si="8"/>
        <v>71.39</v>
      </c>
      <c r="J523" s="18"/>
      <c r="K523" s="20"/>
      <c r="L523" s="18"/>
      <c r="M523" s="2"/>
    </row>
    <row r="524" spans="1:13" ht="30" customHeight="1" x14ac:dyDescent="0.3">
      <c r="A524" s="27" t="s">
        <v>1266</v>
      </c>
      <c r="B524" s="47" t="s">
        <v>563</v>
      </c>
      <c r="C524" s="47"/>
      <c r="D524" s="47" t="s">
        <v>47</v>
      </c>
      <c r="E524" s="46">
        <v>1985</v>
      </c>
      <c r="F524" s="46">
        <v>1</v>
      </c>
      <c r="G524" s="3"/>
      <c r="H524" s="4">
        <v>10</v>
      </c>
      <c r="I524" s="4">
        <f t="shared" si="8"/>
        <v>12.1</v>
      </c>
      <c r="J524" s="18"/>
      <c r="K524" s="20"/>
      <c r="L524" s="18"/>
      <c r="M524" s="2"/>
    </row>
    <row r="525" spans="1:13" ht="30" customHeight="1" x14ac:dyDescent="0.3">
      <c r="A525" s="27" t="s">
        <v>944</v>
      </c>
      <c r="B525" s="47" t="s">
        <v>943</v>
      </c>
      <c r="C525" s="47" t="s">
        <v>1000</v>
      </c>
      <c r="D525" s="47" t="s">
        <v>47</v>
      </c>
      <c r="E525" s="46">
        <v>1964</v>
      </c>
      <c r="F525" s="46">
        <v>3</v>
      </c>
      <c r="G525" s="3"/>
      <c r="H525" s="4">
        <v>39</v>
      </c>
      <c r="I525" s="4">
        <f t="shared" si="8"/>
        <v>47.19</v>
      </c>
      <c r="J525" s="18"/>
      <c r="K525" s="20"/>
      <c r="L525" s="18"/>
      <c r="M525" s="2"/>
    </row>
    <row r="526" spans="1:13" ht="30" customHeight="1" x14ac:dyDescent="0.3">
      <c r="A526" s="19" t="s">
        <v>53</v>
      </c>
      <c r="B526" s="3" t="s">
        <v>15</v>
      </c>
      <c r="C526" s="3"/>
      <c r="D526" s="3" t="s">
        <v>47</v>
      </c>
      <c r="E526" s="3">
        <v>1995</v>
      </c>
      <c r="F526" s="3">
        <v>2</v>
      </c>
      <c r="G526" s="3"/>
      <c r="H526" s="4">
        <v>21</v>
      </c>
      <c r="I526" s="4">
        <f t="shared" si="8"/>
        <v>25.41</v>
      </c>
      <c r="J526" s="18"/>
      <c r="K526" s="20"/>
      <c r="L526" s="18"/>
      <c r="M526" s="2"/>
    </row>
    <row r="527" spans="1:13" ht="30" customHeight="1" x14ac:dyDescent="0.3">
      <c r="A527" s="19" t="s">
        <v>53</v>
      </c>
      <c r="B527" s="3" t="s">
        <v>15</v>
      </c>
      <c r="C527" s="3"/>
      <c r="D527" s="3" t="s">
        <v>47</v>
      </c>
      <c r="E527" s="3">
        <v>1998</v>
      </c>
      <c r="F527" s="3">
        <v>18</v>
      </c>
      <c r="G527" s="3"/>
      <c r="H527" s="4">
        <v>21</v>
      </c>
      <c r="I527" s="4">
        <f t="shared" si="8"/>
        <v>25.41</v>
      </c>
      <c r="J527" s="18"/>
      <c r="K527" s="20"/>
      <c r="L527" s="18"/>
      <c r="M527" s="2"/>
    </row>
    <row r="528" spans="1:13" ht="30" customHeight="1" x14ac:dyDescent="0.3">
      <c r="A528" s="19" t="s">
        <v>53</v>
      </c>
      <c r="B528" s="3" t="s">
        <v>15</v>
      </c>
      <c r="C528" s="3"/>
      <c r="D528" s="3" t="s">
        <v>47</v>
      </c>
      <c r="E528" s="3">
        <v>2001</v>
      </c>
      <c r="F528" s="3">
        <v>2</v>
      </c>
      <c r="G528" s="3"/>
      <c r="H528" s="4">
        <v>21</v>
      </c>
      <c r="I528" s="4">
        <f t="shared" si="8"/>
        <v>25.41</v>
      </c>
      <c r="J528" s="18"/>
      <c r="K528" s="20"/>
      <c r="L528" s="18"/>
      <c r="M528" s="2"/>
    </row>
    <row r="529" spans="1:13" ht="30" customHeight="1" x14ac:dyDescent="0.3">
      <c r="A529" s="27" t="s">
        <v>1655</v>
      </c>
      <c r="B529" s="47" t="s">
        <v>955</v>
      </c>
      <c r="C529" s="47"/>
      <c r="D529" s="47" t="s">
        <v>47</v>
      </c>
      <c r="E529" s="46">
        <v>1966</v>
      </c>
      <c r="F529" s="46">
        <v>1</v>
      </c>
      <c r="G529" s="3"/>
      <c r="H529" s="4">
        <v>40</v>
      </c>
      <c r="I529" s="4">
        <f t="shared" si="8"/>
        <v>48.4</v>
      </c>
      <c r="J529" s="18" t="s">
        <v>10</v>
      </c>
      <c r="K529" s="20"/>
      <c r="L529" s="18"/>
      <c r="M529" s="2"/>
    </row>
    <row r="530" spans="1:13" ht="30" customHeight="1" x14ac:dyDescent="0.3">
      <c r="A530" s="19" t="s">
        <v>508</v>
      </c>
      <c r="B530" s="3" t="s">
        <v>13</v>
      </c>
      <c r="C530" s="3"/>
      <c r="D530" s="3" t="s">
        <v>47</v>
      </c>
      <c r="E530" s="3">
        <v>2017</v>
      </c>
      <c r="F530" s="3">
        <v>1</v>
      </c>
      <c r="G530" s="3"/>
      <c r="H530" s="4">
        <v>14.46</v>
      </c>
      <c r="I530" s="4">
        <f t="shared" si="8"/>
        <v>17.496600000000001</v>
      </c>
      <c r="J530" s="18"/>
      <c r="K530" s="20"/>
      <c r="L530" s="18"/>
      <c r="M530" s="2"/>
    </row>
    <row r="531" spans="1:13" ht="30" customHeight="1" x14ac:dyDescent="0.3">
      <c r="A531" s="19" t="s">
        <v>508</v>
      </c>
      <c r="B531" s="3" t="s">
        <v>13</v>
      </c>
      <c r="C531" s="3"/>
      <c r="D531" s="3" t="s">
        <v>47</v>
      </c>
      <c r="E531" s="3">
        <v>2019</v>
      </c>
      <c r="F531" s="3">
        <v>12</v>
      </c>
      <c r="G531" s="3"/>
      <c r="H531" s="4">
        <v>14.63</v>
      </c>
      <c r="I531" s="4">
        <f t="shared" si="8"/>
        <v>17.702300000000001</v>
      </c>
      <c r="J531" s="18"/>
      <c r="K531" s="20"/>
      <c r="L531" s="18"/>
      <c r="M531" s="2"/>
    </row>
    <row r="532" spans="1:13" ht="30" customHeight="1" x14ac:dyDescent="0.3">
      <c r="A532" s="19" t="s">
        <v>1653</v>
      </c>
      <c r="B532" s="3" t="s">
        <v>13</v>
      </c>
      <c r="C532" s="3"/>
      <c r="D532" s="3" t="s">
        <v>47</v>
      </c>
      <c r="E532" s="3">
        <v>1996</v>
      </c>
      <c r="F532" s="3">
        <v>1</v>
      </c>
      <c r="G532" s="3"/>
      <c r="H532" s="4">
        <v>25</v>
      </c>
      <c r="I532" s="4">
        <f t="shared" si="8"/>
        <v>30.25</v>
      </c>
      <c r="J532" s="18"/>
      <c r="K532" s="20"/>
      <c r="L532" s="18"/>
      <c r="M532" s="2"/>
    </row>
    <row r="533" spans="1:13" ht="30" customHeight="1" x14ac:dyDescent="0.3">
      <c r="A533" s="19" t="s">
        <v>1654</v>
      </c>
      <c r="B533" s="3" t="s">
        <v>13</v>
      </c>
      <c r="C533" s="3"/>
      <c r="D533" s="3" t="s">
        <v>47</v>
      </c>
      <c r="E533" s="3">
        <v>1986</v>
      </c>
      <c r="F533" s="3">
        <f>10-1-1-2-3</f>
        <v>3</v>
      </c>
      <c r="G533" s="3"/>
      <c r="H533" s="4">
        <v>25</v>
      </c>
      <c r="I533" s="4">
        <f t="shared" si="8"/>
        <v>30.25</v>
      </c>
      <c r="J533" s="18"/>
      <c r="K533" s="20"/>
      <c r="L533" s="18"/>
      <c r="M533" s="2"/>
    </row>
    <row r="534" spans="1:13" ht="30" customHeight="1" x14ac:dyDescent="0.3">
      <c r="A534" s="27" t="s">
        <v>1189</v>
      </c>
      <c r="B534" s="47" t="s">
        <v>1181</v>
      </c>
      <c r="C534" s="47"/>
      <c r="D534" s="47" t="s">
        <v>47</v>
      </c>
      <c r="E534" s="46">
        <v>1990</v>
      </c>
      <c r="F534" s="46">
        <v>1</v>
      </c>
      <c r="G534" s="3"/>
      <c r="H534" s="4">
        <v>20</v>
      </c>
      <c r="I534" s="4">
        <f t="shared" si="8"/>
        <v>24.2</v>
      </c>
      <c r="J534" s="18"/>
      <c r="K534" s="20"/>
      <c r="L534" s="18"/>
      <c r="M534" s="2"/>
    </row>
    <row r="535" spans="1:13" ht="30" customHeight="1" x14ac:dyDescent="0.3">
      <c r="A535" s="19" t="s">
        <v>345</v>
      </c>
      <c r="B535" s="3" t="s">
        <v>19</v>
      </c>
      <c r="C535" s="3"/>
      <c r="D535" s="3" t="s">
        <v>47</v>
      </c>
      <c r="E535" s="3">
        <v>2014</v>
      </c>
      <c r="F535" s="3">
        <v>12</v>
      </c>
      <c r="G535" s="3"/>
      <c r="H535" s="4">
        <v>16.53</v>
      </c>
      <c r="I535" s="4">
        <f t="shared" si="8"/>
        <v>20.001300000000001</v>
      </c>
      <c r="J535" s="18"/>
      <c r="K535" s="20"/>
      <c r="L535" s="18"/>
      <c r="M535" s="2"/>
    </row>
    <row r="536" spans="1:13" ht="30" customHeight="1" x14ac:dyDescent="0.3">
      <c r="A536" s="27" t="s">
        <v>1044</v>
      </c>
      <c r="B536" s="47" t="s">
        <v>956</v>
      </c>
      <c r="C536" s="47"/>
      <c r="D536" s="47" t="s">
        <v>47</v>
      </c>
      <c r="E536" s="46">
        <v>2006</v>
      </c>
      <c r="F536" s="46">
        <v>10</v>
      </c>
      <c r="G536" s="3"/>
      <c r="H536" s="4">
        <v>69</v>
      </c>
      <c r="I536" s="4">
        <f t="shared" si="8"/>
        <v>83.49</v>
      </c>
      <c r="J536" s="18"/>
      <c r="K536" s="20" t="s">
        <v>29</v>
      </c>
      <c r="L536" s="18"/>
      <c r="M536" s="2"/>
    </row>
    <row r="537" spans="1:13" ht="30" customHeight="1" x14ac:dyDescent="0.3">
      <c r="A537" s="19" t="s">
        <v>708</v>
      </c>
      <c r="B537" s="3" t="s">
        <v>956</v>
      </c>
      <c r="C537" s="3"/>
      <c r="D537" s="3" t="s">
        <v>47</v>
      </c>
      <c r="E537" s="3">
        <v>1975</v>
      </c>
      <c r="F537" s="3">
        <v>1</v>
      </c>
      <c r="G537" s="3"/>
      <c r="H537" s="4">
        <v>50</v>
      </c>
      <c r="I537" s="4">
        <f t="shared" si="8"/>
        <v>60.5</v>
      </c>
      <c r="J537" s="18"/>
      <c r="K537" s="20"/>
      <c r="L537" s="18"/>
      <c r="M537" s="2"/>
    </row>
    <row r="538" spans="1:13" ht="30" customHeight="1" x14ac:dyDescent="0.3">
      <c r="A538" s="19" t="s">
        <v>709</v>
      </c>
      <c r="B538" s="3" t="s">
        <v>956</v>
      </c>
      <c r="C538" s="3"/>
      <c r="D538" s="3" t="s">
        <v>47</v>
      </c>
      <c r="E538" s="3">
        <v>1975</v>
      </c>
      <c r="F538" s="3">
        <v>1</v>
      </c>
      <c r="G538" s="3"/>
      <c r="H538" s="4">
        <v>45</v>
      </c>
      <c r="I538" s="4">
        <f t="shared" si="8"/>
        <v>54.449999999999996</v>
      </c>
      <c r="J538" s="18"/>
      <c r="K538" s="20"/>
      <c r="L538" s="18"/>
      <c r="M538" s="2"/>
    </row>
    <row r="539" spans="1:13" ht="30" customHeight="1" x14ac:dyDescent="0.3">
      <c r="A539" s="27" t="s">
        <v>1365</v>
      </c>
      <c r="B539" s="47" t="s">
        <v>956</v>
      </c>
      <c r="C539" s="47"/>
      <c r="D539" s="47" t="s">
        <v>47</v>
      </c>
      <c r="E539" s="46">
        <v>1981</v>
      </c>
      <c r="F539" s="46">
        <v>9</v>
      </c>
      <c r="G539" s="3"/>
      <c r="H539" s="4">
        <v>49</v>
      </c>
      <c r="I539" s="4">
        <f t="shared" si="8"/>
        <v>59.29</v>
      </c>
      <c r="J539" s="18"/>
      <c r="K539" s="20"/>
      <c r="L539" s="18"/>
      <c r="M539" s="2"/>
    </row>
    <row r="540" spans="1:13" ht="30" customHeight="1" x14ac:dyDescent="0.3">
      <c r="A540" s="19" t="s">
        <v>865</v>
      </c>
      <c r="B540" s="3" t="s">
        <v>956</v>
      </c>
      <c r="C540" s="3"/>
      <c r="D540" s="3" t="s">
        <v>47</v>
      </c>
      <c r="E540" s="3">
        <v>1998</v>
      </c>
      <c r="F540" s="3">
        <v>4</v>
      </c>
      <c r="G540" s="3"/>
      <c r="H540" s="4">
        <v>95</v>
      </c>
      <c r="I540" s="4">
        <f t="shared" si="8"/>
        <v>114.95</v>
      </c>
      <c r="J540" s="18"/>
      <c r="K540" s="20" t="s">
        <v>29</v>
      </c>
      <c r="L540" s="18"/>
      <c r="M540" s="2"/>
    </row>
    <row r="541" spans="1:13" ht="30" customHeight="1" x14ac:dyDescent="0.3">
      <c r="A541" s="27" t="s">
        <v>1717</v>
      </c>
      <c r="B541" s="47" t="s">
        <v>11</v>
      </c>
      <c r="C541" s="47"/>
      <c r="D541" s="47" t="s">
        <v>47</v>
      </c>
      <c r="E541" s="46">
        <v>2011</v>
      </c>
      <c r="F541" s="46">
        <v>1</v>
      </c>
      <c r="G541" s="3"/>
      <c r="H541" s="4">
        <v>118</v>
      </c>
      <c r="I541" s="4">
        <f t="shared" ref="I541:I604" si="9">H541*$L$7</f>
        <v>142.78</v>
      </c>
      <c r="J541" s="18" t="s">
        <v>10</v>
      </c>
      <c r="K541" s="20"/>
      <c r="L541" s="18"/>
      <c r="M541" s="2"/>
    </row>
    <row r="542" spans="1:13" ht="30" customHeight="1" x14ac:dyDescent="0.3">
      <c r="A542" s="19" t="s">
        <v>811</v>
      </c>
      <c r="B542" s="3" t="s">
        <v>11</v>
      </c>
      <c r="C542" s="3"/>
      <c r="D542" s="3" t="s">
        <v>47</v>
      </c>
      <c r="E542" s="3">
        <v>1990</v>
      </c>
      <c r="F542" s="3">
        <v>1</v>
      </c>
      <c r="G542" s="3"/>
      <c r="H542" s="4">
        <v>245</v>
      </c>
      <c r="I542" s="4">
        <f t="shared" si="9"/>
        <v>296.45</v>
      </c>
      <c r="J542" s="18"/>
      <c r="K542" s="20"/>
      <c r="L542" s="18"/>
      <c r="M542" s="2"/>
    </row>
    <row r="543" spans="1:13" ht="30" customHeight="1" x14ac:dyDescent="0.3">
      <c r="A543" s="27" t="s">
        <v>1040</v>
      </c>
      <c r="B543" s="47" t="s">
        <v>11</v>
      </c>
      <c r="C543" s="47"/>
      <c r="D543" s="47" t="s">
        <v>47</v>
      </c>
      <c r="E543" s="46">
        <v>1973</v>
      </c>
      <c r="F543" s="46">
        <v>1</v>
      </c>
      <c r="G543" s="3"/>
      <c r="H543" s="4">
        <v>95</v>
      </c>
      <c r="I543" s="4">
        <f t="shared" si="9"/>
        <v>114.95</v>
      </c>
      <c r="J543" s="18"/>
      <c r="K543" s="20"/>
      <c r="L543" s="18"/>
      <c r="M543" s="2"/>
    </row>
    <row r="544" spans="1:13" ht="30" customHeight="1" x14ac:dyDescent="0.3">
      <c r="A544" s="19" t="s">
        <v>863</v>
      </c>
      <c r="B544" s="3" t="s">
        <v>11</v>
      </c>
      <c r="C544" s="3"/>
      <c r="D544" s="3" t="s">
        <v>47</v>
      </c>
      <c r="E544" s="3">
        <v>1990</v>
      </c>
      <c r="F544" s="3">
        <v>1</v>
      </c>
      <c r="G544" s="3"/>
      <c r="H544" s="4">
        <v>325</v>
      </c>
      <c r="I544" s="4">
        <f t="shared" si="9"/>
        <v>393.25</v>
      </c>
      <c r="J544" s="18"/>
      <c r="K544" s="20"/>
      <c r="L544" s="18"/>
      <c r="M544" s="2"/>
    </row>
    <row r="545" spans="1:13" ht="30" customHeight="1" x14ac:dyDescent="0.3">
      <c r="A545" s="27" t="s">
        <v>1591</v>
      </c>
      <c r="B545" s="47" t="s">
        <v>11</v>
      </c>
      <c r="C545" s="47"/>
      <c r="D545" s="47" t="s">
        <v>47</v>
      </c>
      <c r="E545" s="46">
        <v>1983</v>
      </c>
      <c r="F545" s="46">
        <v>1</v>
      </c>
      <c r="G545" s="3"/>
      <c r="H545" s="4">
        <v>175</v>
      </c>
      <c r="I545" s="4">
        <f t="shared" si="9"/>
        <v>211.75</v>
      </c>
      <c r="J545" s="18" t="s">
        <v>10</v>
      </c>
      <c r="K545" s="20"/>
      <c r="L545" s="18"/>
      <c r="M545" s="2"/>
    </row>
    <row r="546" spans="1:13" ht="30" customHeight="1" x14ac:dyDescent="0.3">
      <c r="A546" s="27" t="s">
        <v>1591</v>
      </c>
      <c r="B546" s="47" t="s">
        <v>11</v>
      </c>
      <c r="C546" s="47"/>
      <c r="D546" s="47" t="s">
        <v>47</v>
      </c>
      <c r="E546" s="46">
        <v>1990</v>
      </c>
      <c r="F546" s="46">
        <v>1</v>
      </c>
      <c r="G546" s="3"/>
      <c r="H546" s="4">
        <v>325</v>
      </c>
      <c r="I546" s="4">
        <f t="shared" si="9"/>
        <v>393.25</v>
      </c>
      <c r="J546" s="18"/>
      <c r="K546" s="20"/>
      <c r="L546" s="18"/>
    </row>
    <row r="547" spans="1:13" ht="30" customHeight="1" x14ac:dyDescent="0.3">
      <c r="A547" s="27" t="s">
        <v>1091</v>
      </c>
      <c r="B547" s="47" t="s">
        <v>18</v>
      </c>
      <c r="C547" s="47"/>
      <c r="D547" s="47" t="s">
        <v>47</v>
      </c>
      <c r="E547" s="46">
        <v>2003</v>
      </c>
      <c r="F547" s="46">
        <v>1</v>
      </c>
      <c r="G547" s="3"/>
      <c r="H547" s="4">
        <v>15</v>
      </c>
      <c r="I547" s="4">
        <f t="shared" si="9"/>
        <v>18.149999999999999</v>
      </c>
      <c r="J547" s="18"/>
      <c r="K547" s="20"/>
      <c r="L547" s="18"/>
    </row>
    <row r="548" spans="1:13" ht="30" customHeight="1" x14ac:dyDescent="0.3">
      <c r="A548" s="27" t="s">
        <v>1142</v>
      </c>
      <c r="B548" s="47" t="s">
        <v>47</v>
      </c>
      <c r="C548" s="47"/>
      <c r="D548" s="47" t="s">
        <v>47</v>
      </c>
      <c r="E548" s="46">
        <v>1999</v>
      </c>
      <c r="F548" s="46">
        <v>1</v>
      </c>
      <c r="G548" s="3"/>
      <c r="H548" s="4">
        <v>10</v>
      </c>
      <c r="I548" s="4">
        <f t="shared" si="9"/>
        <v>12.1</v>
      </c>
      <c r="J548" s="18"/>
      <c r="K548" s="20"/>
      <c r="L548" s="18"/>
    </row>
    <row r="549" spans="1:13" ht="30" customHeight="1" x14ac:dyDescent="0.3">
      <c r="A549" s="19" t="s">
        <v>531</v>
      </c>
      <c r="B549" s="3" t="s">
        <v>30</v>
      </c>
      <c r="C549" s="3"/>
      <c r="D549" s="3" t="s">
        <v>47</v>
      </c>
      <c r="E549" s="3">
        <v>1985</v>
      </c>
      <c r="F549" s="3">
        <v>1</v>
      </c>
      <c r="G549" s="3"/>
      <c r="H549" s="4">
        <v>15</v>
      </c>
      <c r="I549" s="4">
        <f t="shared" si="9"/>
        <v>18.149999999999999</v>
      </c>
      <c r="J549" s="18"/>
      <c r="K549" s="20"/>
      <c r="L549" s="18"/>
    </row>
    <row r="550" spans="1:13" ht="30" customHeight="1" x14ac:dyDescent="0.3">
      <c r="A550" s="27" t="s">
        <v>1651</v>
      </c>
      <c r="B550" s="47" t="s">
        <v>11</v>
      </c>
      <c r="C550" s="47"/>
      <c r="D550" s="47" t="s">
        <v>47</v>
      </c>
      <c r="E550" s="46">
        <v>1988</v>
      </c>
      <c r="F550" s="46">
        <v>1</v>
      </c>
      <c r="G550" s="3"/>
      <c r="H550" s="4">
        <v>165</v>
      </c>
      <c r="I550" s="4">
        <f t="shared" si="9"/>
        <v>199.65</v>
      </c>
      <c r="J550" s="18"/>
      <c r="K550" s="20"/>
      <c r="L550" s="18"/>
    </row>
    <row r="551" spans="1:13" ht="30" customHeight="1" x14ac:dyDescent="0.3">
      <c r="A551" s="27" t="s">
        <v>1592</v>
      </c>
      <c r="B551" s="47" t="s">
        <v>11</v>
      </c>
      <c r="C551" s="47"/>
      <c r="D551" s="47" t="s">
        <v>47</v>
      </c>
      <c r="E551" s="46">
        <v>1994</v>
      </c>
      <c r="F551" s="46">
        <v>1</v>
      </c>
      <c r="G551" s="3"/>
      <c r="H551" s="4">
        <v>135</v>
      </c>
      <c r="I551" s="4">
        <f t="shared" si="9"/>
        <v>163.35</v>
      </c>
      <c r="J551" s="18"/>
      <c r="K551" s="20"/>
      <c r="L551" s="18"/>
    </row>
    <row r="552" spans="1:13" ht="30" customHeight="1" x14ac:dyDescent="0.3">
      <c r="A552" s="27" t="s">
        <v>1334</v>
      </c>
      <c r="B552" s="47" t="s">
        <v>11</v>
      </c>
      <c r="C552" s="47"/>
      <c r="D552" s="47" t="s">
        <v>47</v>
      </c>
      <c r="E552" s="46">
        <v>1976</v>
      </c>
      <c r="F552" s="46">
        <v>1</v>
      </c>
      <c r="G552" s="3"/>
      <c r="H552" s="4">
        <v>88</v>
      </c>
      <c r="I552" s="4">
        <f t="shared" si="9"/>
        <v>106.47999999999999</v>
      </c>
      <c r="J552" s="18"/>
      <c r="K552" s="20"/>
      <c r="L552" s="18"/>
    </row>
    <row r="553" spans="1:13" ht="30" customHeight="1" x14ac:dyDescent="0.3">
      <c r="A553" s="27" t="s">
        <v>1045</v>
      </c>
      <c r="B553" s="47" t="s">
        <v>11</v>
      </c>
      <c r="C553" s="47"/>
      <c r="D553" s="47" t="s">
        <v>47</v>
      </c>
      <c r="E553" s="46">
        <v>2003</v>
      </c>
      <c r="F553" s="46">
        <v>6</v>
      </c>
      <c r="G553" s="3"/>
      <c r="H553" s="4">
        <v>39</v>
      </c>
      <c r="I553" s="4">
        <f t="shared" si="9"/>
        <v>47.19</v>
      </c>
      <c r="J553" s="18"/>
      <c r="K553" s="20"/>
      <c r="L553" s="18"/>
    </row>
    <row r="554" spans="1:13" ht="30" customHeight="1" x14ac:dyDescent="0.3">
      <c r="A554" s="19" t="s">
        <v>704</v>
      </c>
      <c r="B554" s="3" t="s">
        <v>755</v>
      </c>
      <c r="C554" s="3"/>
      <c r="D554" s="3" t="s">
        <v>47</v>
      </c>
      <c r="E554" s="3">
        <v>1989</v>
      </c>
      <c r="F554" s="3">
        <f>12+1-2</f>
        <v>11</v>
      </c>
      <c r="G554" s="3"/>
      <c r="H554" s="4">
        <v>35</v>
      </c>
      <c r="I554" s="4">
        <f t="shared" si="9"/>
        <v>42.35</v>
      </c>
      <c r="J554" s="18"/>
      <c r="K554" s="20"/>
      <c r="L554" s="18"/>
    </row>
    <row r="555" spans="1:13" ht="30" customHeight="1" x14ac:dyDescent="0.3">
      <c r="A555" s="19" t="s">
        <v>23</v>
      </c>
      <c r="B555" s="3" t="s">
        <v>8</v>
      </c>
      <c r="C555" s="47" t="s">
        <v>1000</v>
      </c>
      <c r="D555" s="3" t="s">
        <v>47</v>
      </c>
      <c r="E555" s="3">
        <v>1963</v>
      </c>
      <c r="F555" s="3">
        <v>1</v>
      </c>
      <c r="G555" s="3"/>
      <c r="H555" s="4">
        <v>785</v>
      </c>
      <c r="I555" s="4">
        <f t="shared" si="9"/>
        <v>949.85</v>
      </c>
      <c r="J555" s="18"/>
      <c r="K555" s="20"/>
      <c r="L555" s="18"/>
    </row>
    <row r="556" spans="1:13" ht="30" customHeight="1" x14ac:dyDescent="0.3">
      <c r="A556" s="19" t="s">
        <v>24</v>
      </c>
      <c r="B556" s="3" t="s">
        <v>8</v>
      </c>
      <c r="C556" s="47" t="s">
        <v>1000</v>
      </c>
      <c r="D556" s="3" t="s">
        <v>47</v>
      </c>
      <c r="E556" s="3">
        <v>1963</v>
      </c>
      <c r="F556" s="3">
        <v>1</v>
      </c>
      <c r="G556" s="3"/>
      <c r="H556" s="4">
        <v>550</v>
      </c>
      <c r="I556" s="4">
        <f t="shared" si="9"/>
        <v>665.5</v>
      </c>
      <c r="J556" s="18"/>
      <c r="K556" s="20"/>
      <c r="L556" s="18"/>
    </row>
    <row r="557" spans="1:13" ht="30" customHeight="1" x14ac:dyDescent="0.3">
      <c r="A557" s="19" t="s">
        <v>25</v>
      </c>
      <c r="B557" s="3" t="s">
        <v>8</v>
      </c>
      <c r="C557" s="47" t="s">
        <v>1000</v>
      </c>
      <c r="D557" s="3" t="s">
        <v>47</v>
      </c>
      <c r="E557" s="3">
        <v>1963</v>
      </c>
      <c r="F557" s="3">
        <v>1</v>
      </c>
      <c r="G557" s="3"/>
      <c r="H557" s="4">
        <v>450</v>
      </c>
      <c r="I557" s="4">
        <f t="shared" si="9"/>
        <v>544.5</v>
      </c>
      <c r="J557" s="18"/>
      <c r="K557" s="20"/>
      <c r="L557" s="18"/>
    </row>
    <row r="558" spans="1:13" ht="30" customHeight="1" x14ac:dyDescent="0.3">
      <c r="A558" s="19" t="s">
        <v>7</v>
      </c>
      <c r="B558" s="3" t="s">
        <v>8</v>
      </c>
      <c r="C558" s="47" t="s">
        <v>1000</v>
      </c>
      <c r="D558" s="3" t="s">
        <v>47</v>
      </c>
      <c r="E558" s="3">
        <v>1899</v>
      </c>
      <c r="F558" s="3">
        <v>1</v>
      </c>
      <c r="G558" s="3"/>
      <c r="H558" s="4">
        <v>4500</v>
      </c>
      <c r="I558" s="4">
        <f t="shared" si="9"/>
        <v>5445</v>
      </c>
      <c r="J558" s="18"/>
      <c r="K558" s="20"/>
      <c r="L558" s="18"/>
    </row>
    <row r="559" spans="1:13" ht="30" customHeight="1" x14ac:dyDescent="0.3">
      <c r="A559" s="27" t="s">
        <v>1817</v>
      </c>
      <c r="B559" s="47" t="s">
        <v>8</v>
      </c>
      <c r="C559" s="47" t="s">
        <v>1000</v>
      </c>
      <c r="D559" s="47" t="s">
        <v>47</v>
      </c>
      <c r="E559" s="46">
        <v>1989</v>
      </c>
      <c r="F559" s="46">
        <v>1</v>
      </c>
      <c r="G559" s="3"/>
      <c r="H559" s="4">
        <v>225</v>
      </c>
      <c r="I559" s="4">
        <f t="shared" si="9"/>
        <v>272.25</v>
      </c>
      <c r="J559" s="18"/>
      <c r="K559" s="20"/>
      <c r="L559" s="18"/>
    </row>
    <row r="560" spans="1:13" ht="30" customHeight="1" x14ac:dyDescent="0.3">
      <c r="A560" s="19" t="s">
        <v>1351</v>
      </c>
      <c r="B560" s="3" t="s">
        <v>8</v>
      </c>
      <c r="C560" s="47" t="s">
        <v>1000</v>
      </c>
      <c r="D560" s="3" t="s">
        <v>47</v>
      </c>
      <c r="E560" s="3">
        <v>1963</v>
      </c>
      <c r="F560" s="3">
        <v>1</v>
      </c>
      <c r="G560" s="3"/>
      <c r="H560" s="4">
        <v>785</v>
      </c>
      <c r="I560" s="4">
        <f t="shared" si="9"/>
        <v>949.85</v>
      </c>
      <c r="J560" s="18"/>
      <c r="K560" s="20"/>
      <c r="L560" s="18"/>
    </row>
    <row r="561" spans="1:13" ht="30" customHeight="1" x14ac:dyDescent="0.3">
      <c r="A561" s="19" t="s">
        <v>26</v>
      </c>
      <c r="B561" s="3" t="s">
        <v>8</v>
      </c>
      <c r="C561" s="47" t="s">
        <v>1000</v>
      </c>
      <c r="D561" s="3" t="s">
        <v>47</v>
      </c>
      <c r="E561" s="3">
        <v>1963</v>
      </c>
      <c r="F561" s="3">
        <v>7</v>
      </c>
      <c r="G561" s="3"/>
      <c r="H561" s="4">
        <v>850</v>
      </c>
      <c r="I561" s="4">
        <f t="shared" si="9"/>
        <v>1028.5</v>
      </c>
      <c r="J561" s="18"/>
      <c r="K561" s="20"/>
      <c r="L561" s="18"/>
    </row>
    <row r="562" spans="1:13" ht="30" customHeight="1" x14ac:dyDescent="0.3">
      <c r="A562" s="27" t="s">
        <v>1267</v>
      </c>
      <c r="B562" s="47" t="s">
        <v>18</v>
      </c>
      <c r="C562" s="47"/>
      <c r="D562" s="47" t="s">
        <v>47</v>
      </c>
      <c r="E562" s="46">
        <v>1959</v>
      </c>
      <c r="F562" s="46">
        <v>1</v>
      </c>
      <c r="G562" s="3"/>
      <c r="H562" s="4">
        <v>95</v>
      </c>
      <c r="I562" s="4">
        <f t="shared" si="9"/>
        <v>114.95</v>
      </c>
      <c r="J562" s="18"/>
      <c r="K562" s="20"/>
      <c r="L562" s="18"/>
    </row>
    <row r="563" spans="1:13" ht="30" customHeight="1" x14ac:dyDescent="0.3">
      <c r="A563" s="24"/>
      <c r="B563" s="25"/>
      <c r="C563" s="25"/>
      <c r="D563" s="25"/>
      <c r="E563" s="25"/>
      <c r="F563" s="25"/>
      <c r="G563" s="25"/>
      <c r="H563" s="26"/>
      <c r="I563" s="26"/>
      <c r="J563" s="53"/>
      <c r="K563" s="54"/>
      <c r="L563" s="18"/>
      <c r="M563" s="2"/>
    </row>
    <row r="564" spans="1:13" ht="15.6" x14ac:dyDescent="0.3">
      <c r="A564" s="28" t="s">
        <v>281</v>
      </c>
      <c r="B564" s="29"/>
      <c r="C564" s="29"/>
      <c r="D564" s="29"/>
      <c r="E564" s="17"/>
      <c r="F564" s="29" t="s">
        <v>282</v>
      </c>
      <c r="G564" s="29"/>
      <c r="H564" s="30"/>
      <c r="I564" s="30"/>
      <c r="J564" s="31"/>
      <c r="K564" s="32" t="s">
        <v>283</v>
      </c>
      <c r="M564" s="2"/>
    </row>
    <row r="565" spans="1:13" ht="15.6" x14ac:dyDescent="0.3">
      <c r="A565" s="33" t="s">
        <v>284</v>
      </c>
      <c r="B565" s="34"/>
      <c r="C565" s="34"/>
      <c r="D565" s="34"/>
      <c r="E565" s="3"/>
      <c r="F565" s="34" t="s">
        <v>285</v>
      </c>
      <c r="G565" s="34"/>
      <c r="H565" s="35"/>
      <c r="I565" s="35"/>
      <c r="K565" s="36" t="s">
        <v>286</v>
      </c>
      <c r="M565" s="2"/>
    </row>
    <row r="566" spans="1:13" ht="15.6" x14ac:dyDescent="0.3">
      <c r="A566" s="33" t="s">
        <v>287</v>
      </c>
      <c r="B566" s="34"/>
      <c r="C566" s="34"/>
      <c r="D566" s="34"/>
      <c r="E566" s="37"/>
      <c r="F566" s="34" t="s">
        <v>288</v>
      </c>
      <c r="G566" s="34"/>
      <c r="H566" s="35"/>
      <c r="I566" s="35"/>
      <c r="K566" s="38"/>
      <c r="M566" s="2"/>
    </row>
    <row r="567" spans="1:13" x14ac:dyDescent="0.3">
      <c r="A567" s="33" t="s">
        <v>289</v>
      </c>
      <c r="B567" s="34"/>
      <c r="C567" s="34"/>
      <c r="D567" s="34"/>
      <c r="E567" s="37"/>
      <c r="F567" s="34" t="s">
        <v>290</v>
      </c>
      <c r="G567" s="34"/>
      <c r="H567" s="35"/>
      <c r="I567" s="35"/>
      <c r="K567" s="38"/>
      <c r="M567" s="39"/>
    </row>
    <row r="568" spans="1:13" x14ac:dyDescent="0.3">
      <c r="A568" s="33" t="s">
        <v>404</v>
      </c>
      <c r="B568" s="34"/>
      <c r="C568" s="34"/>
      <c r="D568" s="34"/>
      <c r="E568" s="37"/>
      <c r="F568" s="37"/>
      <c r="G568" s="34"/>
      <c r="H568" s="35"/>
      <c r="I568" s="35"/>
      <c r="K568" s="38"/>
      <c r="M568" s="39"/>
    </row>
    <row r="569" spans="1:13" x14ac:dyDescent="0.3">
      <c r="A569" s="40" t="s">
        <v>291</v>
      </c>
      <c r="B569" s="41"/>
      <c r="C569" s="41"/>
      <c r="D569" s="41"/>
      <c r="E569" s="42"/>
      <c r="F569" s="42"/>
      <c r="G569" s="41"/>
      <c r="H569" s="43"/>
      <c r="I569" s="43"/>
      <c r="J569" s="44"/>
      <c r="K569" s="45"/>
      <c r="M569" s="39"/>
    </row>
    <row r="570" spans="1:13" ht="15.6" x14ac:dyDescent="0.3">
      <c r="A570" s="3"/>
      <c r="B570" s="3"/>
      <c r="C570" s="3"/>
      <c r="D570" s="3"/>
      <c r="E570" s="3"/>
      <c r="F570" s="3"/>
      <c r="G570" s="3"/>
      <c r="H570" s="4"/>
      <c r="I570" s="4"/>
      <c r="J570" s="3"/>
      <c r="K570" s="1"/>
      <c r="L570" s="1"/>
      <c r="M570" s="39"/>
    </row>
  </sheetData>
  <autoFilter ref="A7:K558" xr:uid="{00000000-0001-0000-0000-000000000000}">
    <sortState xmlns:xlrd2="http://schemas.microsoft.com/office/spreadsheetml/2017/richdata2" ref="A8:K546">
      <sortCondition ref="I7:I546"/>
    </sortState>
  </autoFilter>
  <sortState xmlns:xlrd2="http://schemas.microsoft.com/office/spreadsheetml/2017/richdata2" ref="A8:K562">
    <sortCondition ref="A8:A562"/>
    <sortCondition ref="E8:E562"/>
  </sortState>
  <phoneticPr fontId="11" type="noConversion"/>
  <pageMargins left="0.70866141732283472" right="0.70866141732283472" top="0.74803149606299213" bottom="0.74803149606299213" header="0.31496062992125984" footer="0.31496062992125984"/>
  <pageSetup paperSize="9" scale="50" orientation="portrait" horizontalDpi="4294967292" verticalDpi="4294967292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8FD384-20AB-476E-B857-50AEB6215FAE}">
  <sheetPr codeName="Sheet3">
    <tabColor theme="4" tint="0.59999389629810485"/>
  </sheetPr>
  <dimension ref="A1:N224"/>
  <sheetViews>
    <sheetView showGridLines="0" zoomScale="80" zoomScaleNormal="80" workbookViewId="0">
      <pane ySplit="7" topLeftCell="A207" activePane="bottomLeft" state="frozenSplit"/>
      <selection pane="bottomLeft" activeCell="B215" sqref="B215"/>
    </sheetView>
  </sheetViews>
  <sheetFormatPr defaultColWidth="8.77734375" defaultRowHeight="14.4" x14ac:dyDescent="0.3"/>
  <cols>
    <col min="1" max="1" width="65.77734375" customWidth="1"/>
    <col min="2" max="2" width="40" bestFit="1" customWidth="1"/>
    <col min="3" max="3" width="16.6640625" bestFit="1" customWidth="1"/>
    <col min="4" max="4" width="20.109375" bestFit="1" customWidth="1"/>
    <col min="5" max="5" width="12.109375" bestFit="1" customWidth="1"/>
    <col min="6" max="6" width="10.109375" customWidth="1"/>
    <col min="7" max="7" width="8" customWidth="1"/>
    <col min="8" max="8" width="11.109375" customWidth="1"/>
    <col min="9" max="9" width="11.109375" bestFit="1" customWidth="1"/>
    <col min="11" max="11" width="29.109375" customWidth="1"/>
    <col min="12" max="12" width="6.109375" hidden="1" customWidth="1"/>
    <col min="13" max="13" width="15.6640625" customWidth="1"/>
  </cols>
  <sheetData>
    <row r="1" spans="1:13" ht="22.8" x14ac:dyDescent="0.4">
      <c r="A1" s="84"/>
      <c r="B1" s="84"/>
      <c r="C1" s="84"/>
      <c r="D1" s="84"/>
      <c r="E1" s="84"/>
      <c r="F1" s="84"/>
      <c r="G1" s="84"/>
      <c r="H1" s="84"/>
      <c r="I1" s="84"/>
      <c r="J1" s="84"/>
      <c r="K1" s="84"/>
      <c r="L1" s="1"/>
      <c r="M1" s="2"/>
    </row>
    <row r="2" spans="1:13" ht="17.399999999999999" x14ac:dyDescent="0.3">
      <c r="A2" s="85"/>
      <c r="B2" s="85"/>
      <c r="C2" s="85"/>
      <c r="D2" s="85"/>
      <c r="E2" s="85"/>
      <c r="F2" s="85"/>
      <c r="G2" s="85"/>
      <c r="H2" s="85"/>
      <c r="I2" s="85"/>
      <c r="J2" s="85"/>
      <c r="K2" s="85"/>
      <c r="L2" s="1"/>
      <c r="M2" s="2"/>
    </row>
    <row r="3" spans="1:13" ht="15.6" x14ac:dyDescent="0.3">
      <c r="A3" s="3"/>
      <c r="B3" s="3"/>
      <c r="C3" s="3"/>
      <c r="D3" s="3"/>
      <c r="E3" s="3"/>
      <c r="F3" s="3"/>
      <c r="G3" s="3"/>
      <c r="H3" s="4"/>
      <c r="I3" s="4"/>
      <c r="J3" s="3"/>
      <c r="K3" s="5"/>
      <c r="L3" s="1"/>
      <c r="M3" s="2"/>
    </row>
    <row r="4" spans="1:13" ht="15.6" x14ac:dyDescent="0.3">
      <c r="A4" s="3"/>
      <c r="B4" s="3"/>
      <c r="C4" s="3"/>
      <c r="D4" s="3"/>
      <c r="E4" s="3"/>
      <c r="F4" s="3"/>
      <c r="G4" s="3"/>
      <c r="H4" s="4"/>
      <c r="I4" s="4"/>
      <c r="J4" s="3"/>
      <c r="K4" s="5"/>
      <c r="L4" s="1"/>
      <c r="M4" s="2"/>
    </row>
    <row r="5" spans="1:13" ht="15.6" x14ac:dyDescent="0.3">
      <c r="A5" s="3"/>
      <c r="B5" s="3"/>
      <c r="C5" s="3"/>
      <c r="D5" s="3"/>
      <c r="E5" s="3"/>
      <c r="F5" s="3"/>
      <c r="G5" s="3"/>
      <c r="H5" s="4"/>
      <c r="I5" s="4"/>
      <c r="J5" s="3"/>
      <c r="K5" s="1"/>
      <c r="L5" s="1"/>
      <c r="M5" s="2"/>
    </row>
    <row r="6" spans="1:13" ht="16.2" thickBot="1" x14ac:dyDescent="0.35">
      <c r="A6" s="8" t="s">
        <v>1665</v>
      </c>
      <c r="B6" s="9" t="s">
        <v>0</v>
      </c>
      <c r="C6" s="9"/>
      <c r="D6" s="9" t="s">
        <v>299</v>
      </c>
      <c r="E6" s="9" t="s">
        <v>1</v>
      </c>
      <c r="F6" s="9" t="s">
        <v>2</v>
      </c>
      <c r="G6" s="9" t="s">
        <v>372</v>
      </c>
      <c r="H6" s="10" t="s">
        <v>386</v>
      </c>
      <c r="I6" s="10" t="s">
        <v>386</v>
      </c>
      <c r="J6" s="9"/>
      <c r="K6" s="11"/>
      <c r="L6" s="6"/>
      <c r="M6" s="7"/>
    </row>
    <row r="7" spans="1:13" ht="16.2" thickBot="1" x14ac:dyDescent="0.35">
      <c r="A7" s="12" t="s">
        <v>1664</v>
      </c>
      <c r="B7" s="13"/>
      <c r="C7" s="13"/>
      <c r="D7" s="13"/>
      <c r="E7" s="13"/>
      <c r="F7" s="13"/>
      <c r="G7" s="13" t="s">
        <v>3</v>
      </c>
      <c r="H7" s="14" t="s">
        <v>1429</v>
      </c>
      <c r="I7" s="14" t="s">
        <v>1430</v>
      </c>
      <c r="J7" s="13"/>
      <c r="K7" s="15" t="s">
        <v>6</v>
      </c>
      <c r="L7" s="16">
        <v>1.21</v>
      </c>
      <c r="M7" s="7"/>
    </row>
    <row r="8" spans="1:13" ht="30" customHeight="1" x14ac:dyDescent="0.3">
      <c r="A8" s="19" t="s">
        <v>384</v>
      </c>
      <c r="B8" s="3" t="s">
        <v>112</v>
      </c>
      <c r="C8" s="3"/>
      <c r="D8" s="3" t="s">
        <v>302</v>
      </c>
      <c r="E8" s="3">
        <v>1998</v>
      </c>
      <c r="F8" s="3">
        <v>1</v>
      </c>
      <c r="G8" s="3"/>
      <c r="H8" s="4">
        <v>25</v>
      </c>
      <c r="I8" s="18">
        <f>H8*'Other appellations'!$L$7</f>
        <v>30.25</v>
      </c>
      <c r="J8" s="3"/>
      <c r="K8" s="20"/>
      <c r="L8" s="18"/>
      <c r="M8" s="2"/>
    </row>
    <row r="9" spans="1:13" ht="30" customHeight="1" x14ac:dyDescent="0.3">
      <c r="A9" s="27" t="s">
        <v>385</v>
      </c>
      <c r="B9" s="47" t="s">
        <v>627</v>
      </c>
      <c r="C9" s="47"/>
      <c r="D9" s="47" t="s">
        <v>302</v>
      </c>
      <c r="E9" s="46">
        <v>2019</v>
      </c>
      <c r="F9" s="46">
        <v>12</v>
      </c>
      <c r="G9" s="3"/>
      <c r="H9" s="4">
        <v>22.31</v>
      </c>
      <c r="I9" s="4">
        <f t="shared" ref="I9:I17" si="0">H9*$L$7</f>
        <v>26.995099999999997</v>
      </c>
      <c r="J9" s="18"/>
      <c r="K9" s="20"/>
      <c r="L9" s="18"/>
      <c r="M9" s="57"/>
    </row>
    <row r="10" spans="1:13" ht="30" customHeight="1" x14ac:dyDescent="0.3">
      <c r="A10" s="27" t="s">
        <v>385</v>
      </c>
      <c r="B10" s="47" t="s">
        <v>627</v>
      </c>
      <c r="C10" s="47"/>
      <c r="D10" s="47" t="s">
        <v>302</v>
      </c>
      <c r="E10" s="46">
        <v>2020</v>
      </c>
      <c r="F10" s="46">
        <v>12</v>
      </c>
      <c r="G10" s="3"/>
      <c r="H10" s="4">
        <v>24.79</v>
      </c>
      <c r="I10" s="4">
        <f t="shared" si="0"/>
        <v>29.995899999999999</v>
      </c>
      <c r="J10" s="18"/>
      <c r="K10" s="20"/>
      <c r="L10" s="18"/>
      <c r="M10" s="57"/>
    </row>
    <row r="11" spans="1:13" ht="30" customHeight="1" x14ac:dyDescent="0.3">
      <c r="A11" s="27" t="s">
        <v>385</v>
      </c>
      <c r="B11" s="47" t="s">
        <v>134</v>
      </c>
      <c r="C11" s="47"/>
      <c r="D11" s="47" t="s">
        <v>302</v>
      </c>
      <c r="E11" s="46">
        <v>2016</v>
      </c>
      <c r="F11" s="46">
        <v>9</v>
      </c>
      <c r="G11" s="3"/>
      <c r="H11" s="4">
        <v>22.73</v>
      </c>
      <c r="I11" s="4">
        <f t="shared" si="0"/>
        <v>27.503299999999999</v>
      </c>
      <c r="J11" s="18"/>
      <c r="K11" s="20"/>
      <c r="L11" s="18"/>
      <c r="M11" s="2"/>
    </row>
    <row r="12" spans="1:13" ht="30" customHeight="1" x14ac:dyDescent="0.3">
      <c r="A12" s="27" t="s">
        <v>385</v>
      </c>
      <c r="B12" s="3" t="s">
        <v>88</v>
      </c>
      <c r="C12" s="3"/>
      <c r="D12" s="3" t="s">
        <v>302</v>
      </c>
      <c r="E12" s="3">
        <v>1994</v>
      </c>
      <c r="F12" s="3">
        <v>1</v>
      </c>
      <c r="G12" s="3"/>
      <c r="H12" s="4">
        <v>175</v>
      </c>
      <c r="I12" s="4">
        <f t="shared" si="0"/>
        <v>211.75</v>
      </c>
      <c r="J12" s="3"/>
      <c r="K12" s="20"/>
      <c r="L12" s="18"/>
      <c r="M12" s="2"/>
    </row>
    <row r="13" spans="1:13" ht="30" customHeight="1" x14ac:dyDescent="0.3">
      <c r="A13" s="19" t="s">
        <v>385</v>
      </c>
      <c r="B13" s="3" t="s">
        <v>88</v>
      </c>
      <c r="C13" s="3"/>
      <c r="D13" s="3" t="s">
        <v>302</v>
      </c>
      <c r="E13" s="3">
        <v>2002</v>
      </c>
      <c r="F13" s="3">
        <v>1</v>
      </c>
      <c r="G13" s="3"/>
      <c r="H13" s="4">
        <v>145</v>
      </c>
      <c r="I13" s="4">
        <f t="shared" si="0"/>
        <v>175.45</v>
      </c>
      <c r="J13" s="18"/>
      <c r="K13" s="20"/>
      <c r="L13" s="18"/>
      <c r="M13" s="2"/>
    </row>
    <row r="14" spans="1:13" ht="30" customHeight="1" x14ac:dyDescent="0.3">
      <c r="A14" s="27" t="s">
        <v>385</v>
      </c>
      <c r="B14" s="47" t="s">
        <v>628</v>
      </c>
      <c r="C14" s="47"/>
      <c r="D14" s="47" t="s">
        <v>302</v>
      </c>
      <c r="E14" s="46">
        <v>2021</v>
      </c>
      <c r="F14" s="46">
        <v>12</v>
      </c>
      <c r="G14" s="3"/>
      <c r="H14" s="4">
        <v>24.79</v>
      </c>
      <c r="I14" s="4">
        <f t="shared" si="0"/>
        <v>29.995899999999999</v>
      </c>
      <c r="J14" s="18"/>
      <c r="K14" s="20"/>
      <c r="L14" s="18"/>
      <c r="M14" s="2"/>
    </row>
    <row r="15" spans="1:13" ht="30" customHeight="1" x14ac:dyDescent="0.3">
      <c r="A15" s="27" t="s">
        <v>385</v>
      </c>
      <c r="B15" s="47" t="s">
        <v>1214</v>
      </c>
      <c r="C15" s="47"/>
      <c r="D15" s="47" t="s">
        <v>302</v>
      </c>
      <c r="E15" s="46">
        <v>1988</v>
      </c>
      <c r="F15" s="46">
        <v>1</v>
      </c>
      <c r="G15" s="3"/>
      <c r="H15" s="4">
        <v>65</v>
      </c>
      <c r="I15" s="4">
        <f t="shared" si="0"/>
        <v>78.649999999999991</v>
      </c>
      <c r="J15" s="18" t="s">
        <v>10</v>
      </c>
      <c r="K15" s="20"/>
      <c r="L15" s="18"/>
      <c r="M15" s="2"/>
    </row>
    <row r="16" spans="1:13" ht="30" customHeight="1" x14ac:dyDescent="0.3">
      <c r="A16" s="19" t="s">
        <v>789</v>
      </c>
      <c r="B16" s="3" t="s">
        <v>270</v>
      </c>
      <c r="C16" s="3"/>
      <c r="D16" s="3" t="s">
        <v>302</v>
      </c>
      <c r="E16" s="3">
        <v>2005</v>
      </c>
      <c r="F16" s="3">
        <v>1</v>
      </c>
      <c r="G16" s="3"/>
      <c r="H16" s="4">
        <v>20</v>
      </c>
      <c r="I16" s="4">
        <f t="shared" si="0"/>
        <v>24.2</v>
      </c>
      <c r="J16" s="18"/>
      <c r="K16" s="20"/>
      <c r="L16" s="18"/>
      <c r="M16" s="2"/>
    </row>
    <row r="17" spans="1:13" ht="30" customHeight="1" x14ac:dyDescent="0.3">
      <c r="A17" s="27" t="s">
        <v>1293</v>
      </c>
      <c r="B17" s="47" t="s">
        <v>1237</v>
      </c>
      <c r="C17" s="47"/>
      <c r="D17" s="47" t="s">
        <v>302</v>
      </c>
      <c r="E17" s="46">
        <v>1979</v>
      </c>
      <c r="F17" s="46">
        <v>1</v>
      </c>
      <c r="G17" s="3"/>
      <c r="H17" s="4">
        <v>30</v>
      </c>
      <c r="I17" s="4">
        <f t="shared" si="0"/>
        <v>36.299999999999997</v>
      </c>
      <c r="J17" s="18"/>
      <c r="K17" s="20"/>
      <c r="L17" s="18"/>
      <c r="M17" s="2"/>
    </row>
    <row r="18" spans="1:13" ht="30" customHeight="1" x14ac:dyDescent="0.3">
      <c r="A18" s="27" t="s">
        <v>787</v>
      </c>
      <c r="B18" s="47" t="s">
        <v>1542</v>
      </c>
      <c r="C18" s="47"/>
      <c r="D18" s="47" t="s">
        <v>302</v>
      </c>
      <c r="E18" s="46">
        <v>1993</v>
      </c>
      <c r="F18" s="46">
        <v>1</v>
      </c>
      <c r="G18" s="3"/>
      <c r="H18" s="4">
        <v>25</v>
      </c>
      <c r="I18" s="4">
        <f>H18*Bordeaux!$L$7</f>
        <v>30.25</v>
      </c>
      <c r="J18" s="18" t="s">
        <v>10</v>
      </c>
      <c r="K18" s="20"/>
      <c r="L18" s="18"/>
      <c r="M18" s="2"/>
    </row>
    <row r="19" spans="1:13" ht="30" customHeight="1" x14ac:dyDescent="0.3">
      <c r="A19" s="27" t="s">
        <v>787</v>
      </c>
      <c r="B19" s="47" t="s">
        <v>267</v>
      </c>
      <c r="C19" s="47"/>
      <c r="D19" s="47" t="s">
        <v>302</v>
      </c>
      <c r="E19" s="46">
        <v>2000</v>
      </c>
      <c r="F19" s="46">
        <v>1</v>
      </c>
      <c r="G19" s="3"/>
      <c r="H19" s="4">
        <v>35</v>
      </c>
      <c r="I19" s="4">
        <f t="shared" ref="I19:I28" si="1">H19*$L$7</f>
        <v>42.35</v>
      </c>
      <c r="J19" s="18"/>
      <c r="K19" s="20"/>
      <c r="L19" s="18"/>
      <c r="M19" s="2"/>
    </row>
    <row r="20" spans="1:13" ht="30" customHeight="1" x14ac:dyDescent="0.3">
      <c r="A20" s="27" t="s">
        <v>1295</v>
      </c>
      <c r="B20" s="47" t="s">
        <v>1294</v>
      </c>
      <c r="C20" s="47"/>
      <c r="D20" s="47" t="s">
        <v>302</v>
      </c>
      <c r="E20" s="46">
        <v>1978</v>
      </c>
      <c r="F20" s="46">
        <v>1</v>
      </c>
      <c r="G20" s="3"/>
      <c r="H20" s="4">
        <v>125</v>
      </c>
      <c r="I20" s="4">
        <f t="shared" si="1"/>
        <v>151.25</v>
      </c>
      <c r="J20" s="18" t="s">
        <v>10</v>
      </c>
      <c r="K20" s="20"/>
      <c r="L20" s="18"/>
      <c r="M20" s="2"/>
    </row>
    <row r="21" spans="1:13" ht="30" customHeight="1" x14ac:dyDescent="0.3">
      <c r="A21" s="27" t="s">
        <v>1306</v>
      </c>
      <c r="B21" s="47" t="s">
        <v>263</v>
      </c>
      <c r="C21" s="47"/>
      <c r="D21" s="47" t="s">
        <v>302</v>
      </c>
      <c r="E21" s="46">
        <v>1976</v>
      </c>
      <c r="F21" s="46">
        <v>1</v>
      </c>
      <c r="G21" s="3"/>
      <c r="H21" s="4">
        <v>65</v>
      </c>
      <c r="I21" s="4">
        <f t="shared" si="1"/>
        <v>78.649999999999991</v>
      </c>
      <c r="J21" s="18"/>
      <c r="K21" s="20"/>
      <c r="L21" s="18"/>
      <c r="M21" s="2"/>
    </row>
    <row r="22" spans="1:13" ht="30" customHeight="1" x14ac:dyDescent="0.3">
      <c r="A22" s="27" t="s">
        <v>1193</v>
      </c>
      <c r="B22" s="47" t="s">
        <v>1156</v>
      </c>
      <c r="C22" s="47"/>
      <c r="D22" s="47" t="s">
        <v>302</v>
      </c>
      <c r="E22" s="46">
        <v>1975</v>
      </c>
      <c r="F22" s="46">
        <v>1</v>
      </c>
      <c r="G22" s="3"/>
      <c r="H22" s="4">
        <v>25</v>
      </c>
      <c r="I22" s="4">
        <f t="shared" si="1"/>
        <v>30.25</v>
      </c>
      <c r="J22" s="18"/>
      <c r="K22" s="20"/>
      <c r="L22" s="18"/>
      <c r="M22" s="2"/>
    </row>
    <row r="23" spans="1:13" ht="30" customHeight="1" x14ac:dyDescent="0.3">
      <c r="A23" s="19" t="s">
        <v>782</v>
      </c>
      <c r="B23" s="3" t="s">
        <v>124</v>
      </c>
      <c r="C23" s="3"/>
      <c r="D23" s="3" t="s">
        <v>302</v>
      </c>
      <c r="E23" s="3">
        <v>2000</v>
      </c>
      <c r="F23" s="3">
        <v>1</v>
      </c>
      <c r="G23" s="3"/>
      <c r="H23" s="4">
        <v>79</v>
      </c>
      <c r="I23" s="4">
        <f t="shared" si="1"/>
        <v>95.59</v>
      </c>
      <c r="J23" s="3"/>
      <c r="K23" s="20"/>
      <c r="L23" s="18"/>
      <c r="M23" s="2"/>
    </row>
    <row r="24" spans="1:13" ht="30" customHeight="1" x14ac:dyDescent="0.3">
      <c r="A24" s="27" t="s">
        <v>1065</v>
      </c>
      <c r="B24" s="47" t="s">
        <v>1070</v>
      </c>
      <c r="C24" s="47" t="s">
        <v>431</v>
      </c>
      <c r="D24" s="47" t="s">
        <v>302</v>
      </c>
      <c r="E24" s="46">
        <v>1978</v>
      </c>
      <c r="F24" s="46">
        <v>3</v>
      </c>
      <c r="G24" s="3"/>
      <c r="H24" s="4">
        <v>55</v>
      </c>
      <c r="I24" s="4">
        <f t="shared" si="1"/>
        <v>66.55</v>
      </c>
      <c r="J24" s="18"/>
      <c r="K24" s="20"/>
      <c r="L24" s="18"/>
      <c r="M24" s="2"/>
    </row>
    <row r="25" spans="1:13" ht="30" customHeight="1" x14ac:dyDescent="0.3">
      <c r="A25" s="27" t="s">
        <v>1325</v>
      </c>
      <c r="B25" s="47" t="s">
        <v>1070</v>
      </c>
      <c r="C25" s="47" t="s">
        <v>431</v>
      </c>
      <c r="D25" s="47" t="s">
        <v>302</v>
      </c>
      <c r="E25" s="46">
        <v>1978</v>
      </c>
      <c r="F25" s="46">
        <v>2</v>
      </c>
      <c r="G25" s="3"/>
      <c r="H25" s="4">
        <v>50</v>
      </c>
      <c r="I25" s="4">
        <f t="shared" si="1"/>
        <v>60.5</v>
      </c>
      <c r="J25" s="18"/>
      <c r="K25" s="20" t="s">
        <v>451</v>
      </c>
      <c r="L25" s="18"/>
      <c r="M25" s="2"/>
    </row>
    <row r="26" spans="1:13" ht="30" customHeight="1" x14ac:dyDescent="0.3">
      <c r="A26" s="27" t="s">
        <v>1066</v>
      </c>
      <c r="B26" s="47" t="s">
        <v>1070</v>
      </c>
      <c r="C26" s="47" t="s">
        <v>431</v>
      </c>
      <c r="D26" s="47" t="s">
        <v>302</v>
      </c>
      <c r="E26" s="46">
        <v>1978</v>
      </c>
      <c r="F26" s="46">
        <v>6</v>
      </c>
      <c r="G26" s="3"/>
      <c r="H26" s="4">
        <v>45</v>
      </c>
      <c r="I26" s="4">
        <f t="shared" si="1"/>
        <v>54.449999999999996</v>
      </c>
      <c r="J26" s="18"/>
      <c r="K26" s="20"/>
      <c r="L26" s="18"/>
      <c r="M26" s="2"/>
    </row>
    <row r="27" spans="1:13" ht="30" customHeight="1" x14ac:dyDescent="0.3">
      <c r="A27" s="19" t="s">
        <v>133</v>
      </c>
      <c r="B27" s="3" t="s">
        <v>134</v>
      </c>
      <c r="C27" s="3"/>
      <c r="D27" s="3" t="s">
        <v>302</v>
      </c>
      <c r="E27" s="3">
        <v>2003</v>
      </c>
      <c r="F27" s="3">
        <v>1</v>
      </c>
      <c r="G27" s="3"/>
      <c r="H27" s="4">
        <v>85</v>
      </c>
      <c r="I27" s="4">
        <f t="shared" si="1"/>
        <v>102.85</v>
      </c>
      <c r="J27" s="18"/>
      <c r="K27" s="20"/>
      <c r="L27" s="18"/>
      <c r="M27" s="2"/>
    </row>
    <row r="28" spans="1:13" ht="30" customHeight="1" x14ac:dyDescent="0.3">
      <c r="A28" s="19" t="s">
        <v>788</v>
      </c>
      <c r="B28" s="3" t="s">
        <v>117</v>
      </c>
      <c r="C28" s="3"/>
      <c r="D28" s="3" t="s">
        <v>302</v>
      </c>
      <c r="E28" s="3">
        <v>1998</v>
      </c>
      <c r="F28" s="3">
        <v>1</v>
      </c>
      <c r="G28" s="3"/>
      <c r="H28" s="4">
        <v>65</v>
      </c>
      <c r="I28" s="4">
        <f t="shared" si="1"/>
        <v>78.649999999999991</v>
      </c>
      <c r="J28" s="3"/>
      <c r="K28" s="20"/>
      <c r="L28" s="18"/>
      <c r="M28" s="2"/>
    </row>
    <row r="29" spans="1:13" ht="30" customHeight="1" x14ac:dyDescent="0.3">
      <c r="A29" s="27" t="s">
        <v>1606</v>
      </c>
      <c r="B29" s="47" t="s">
        <v>800</v>
      </c>
      <c r="C29" s="47" t="s">
        <v>412</v>
      </c>
      <c r="D29" s="47" t="s">
        <v>302</v>
      </c>
      <c r="E29" s="46" t="s">
        <v>207</v>
      </c>
      <c r="F29" s="46">
        <v>3</v>
      </c>
      <c r="G29" s="3"/>
      <c r="H29" s="4">
        <v>125</v>
      </c>
      <c r="I29" s="4">
        <f>H29*Bordeaux!$L$7</f>
        <v>151.25</v>
      </c>
      <c r="J29" s="18" t="s">
        <v>10</v>
      </c>
      <c r="K29" s="20"/>
      <c r="L29" s="18"/>
      <c r="M29" s="2"/>
    </row>
    <row r="30" spans="1:13" ht="30" customHeight="1" x14ac:dyDescent="0.3">
      <c r="A30" s="19" t="s">
        <v>351</v>
      </c>
      <c r="B30" s="3" t="s">
        <v>461</v>
      </c>
      <c r="C30" s="3"/>
      <c r="D30" s="3" t="s">
        <v>302</v>
      </c>
      <c r="E30" s="3">
        <v>2014</v>
      </c>
      <c r="F30" s="46">
        <v>3</v>
      </c>
      <c r="G30" s="3"/>
      <c r="H30" s="4">
        <v>32.229999999999997</v>
      </c>
      <c r="I30" s="4">
        <f>H30*Bordeaux!$L$7</f>
        <v>38.998299999999993</v>
      </c>
      <c r="J30" s="18"/>
      <c r="K30" s="20"/>
      <c r="L30" s="18"/>
      <c r="M30" s="2"/>
    </row>
    <row r="31" spans="1:13" ht="30" customHeight="1" x14ac:dyDescent="0.3">
      <c r="A31" s="19" t="s">
        <v>351</v>
      </c>
      <c r="B31" s="3" t="s">
        <v>461</v>
      </c>
      <c r="C31" s="3"/>
      <c r="D31" s="3" t="s">
        <v>302</v>
      </c>
      <c r="E31" s="3">
        <v>2015</v>
      </c>
      <c r="F31" s="3">
        <v>3</v>
      </c>
      <c r="G31" s="3"/>
      <c r="H31" s="4">
        <v>32.229999999999997</v>
      </c>
      <c r="I31" s="4">
        <f t="shared" ref="I31:I40" si="2">H31*$L$7</f>
        <v>38.998299999999993</v>
      </c>
      <c r="J31" s="18"/>
      <c r="K31" s="20"/>
      <c r="L31" s="18"/>
      <c r="M31" s="2"/>
    </row>
    <row r="32" spans="1:13" ht="30" customHeight="1" x14ac:dyDescent="0.3">
      <c r="A32" s="19" t="s">
        <v>351</v>
      </c>
      <c r="B32" s="3" t="s">
        <v>461</v>
      </c>
      <c r="C32" s="3"/>
      <c r="D32" s="3" t="s">
        <v>302</v>
      </c>
      <c r="E32" s="3">
        <v>2016</v>
      </c>
      <c r="F32" s="3">
        <v>1</v>
      </c>
      <c r="G32" s="3"/>
      <c r="H32" s="4">
        <v>32.229999999999997</v>
      </c>
      <c r="I32" s="4">
        <f t="shared" si="2"/>
        <v>38.998299999999993</v>
      </c>
      <c r="J32" s="18"/>
      <c r="K32" s="20"/>
      <c r="L32" s="18"/>
      <c r="M32" s="2"/>
    </row>
    <row r="33" spans="1:13" ht="30" customHeight="1" x14ac:dyDescent="0.3">
      <c r="A33" s="19" t="s">
        <v>351</v>
      </c>
      <c r="B33" s="3" t="s">
        <v>461</v>
      </c>
      <c r="C33" s="3"/>
      <c r="D33" s="3" t="s">
        <v>302</v>
      </c>
      <c r="E33" s="3">
        <v>2020</v>
      </c>
      <c r="F33" s="3">
        <v>6</v>
      </c>
      <c r="G33" s="3"/>
      <c r="H33" s="4">
        <v>32.229999999999997</v>
      </c>
      <c r="I33" s="4">
        <f t="shared" si="2"/>
        <v>38.998299999999993</v>
      </c>
      <c r="J33" s="18"/>
      <c r="K33" s="20" t="s">
        <v>35</v>
      </c>
      <c r="L33" s="18"/>
      <c r="M33" s="2"/>
    </row>
    <row r="34" spans="1:13" ht="30" customHeight="1" x14ac:dyDescent="0.3">
      <c r="A34" s="19" t="s">
        <v>351</v>
      </c>
      <c r="B34" s="3" t="s">
        <v>461</v>
      </c>
      <c r="C34" s="3"/>
      <c r="D34" s="3" t="s">
        <v>302</v>
      </c>
      <c r="E34" s="3">
        <v>2021</v>
      </c>
      <c r="F34" s="3">
        <v>6</v>
      </c>
      <c r="G34" s="3"/>
      <c r="H34" s="4">
        <v>32.229999999999997</v>
      </c>
      <c r="I34" s="4">
        <f t="shared" si="2"/>
        <v>38.998299999999993</v>
      </c>
      <c r="J34" s="18"/>
      <c r="K34" s="20" t="s">
        <v>35</v>
      </c>
      <c r="L34" s="18"/>
      <c r="M34" s="2"/>
    </row>
    <row r="35" spans="1:13" ht="30" customHeight="1" x14ac:dyDescent="0.3">
      <c r="A35" s="19" t="s">
        <v>351</v>
      </c>
      <c r="B35" s="3" t="s">
        <v>461</v>
      </c>
      <c r="C35" s="3"/>
      <c r="D35" s="3" t="s">
        <v>302</v>
      </c>
      <c r="E35" s="3">
        <v>2022</v>
      </c>
      <c r="F35" s="3">
        <v>12</v>
      </c>
      <c r="G35" s="3"/>
      <c r="H35" s="4">
        <v>32.229999999999997</v>
      </c>
      <c r="I35" s="4">
        <f t="shared" si="2"/>
        <v>38.998299999999993</v>
      </c>
      <c r="J35" s="18" t="s">
        <v>10</v>
      </c>
      <c r="K35" s="20" t="s">
        <v>41</v>
      </c>
      <c r="L35" s="18"/>
      <c r="M35" s="2"/>
    </row>
    <row r="36" spans="1:13" ht="30" customHeight="1" x14ac:dyDescent="0.3">
      <c r="A36" s="19" t="s">
        <v>350</v>
      </c>
      <c r="B36" s="3" t="s">
        <v>461</v>
      </c>
      <c r="C36" s="3"/>
      <c r="D36" s="3" t="s">
        <v>302</v>
      </c>
      <c r="E36" s="3">
        <v>2016</v>
      </c>
      <c r="F36" s="3">
        <v>1</v>
      </c>
      <c r="G36" s="3">
        <v>1.5</v>
      </c>
      <c r="H36" s="4">
        <v>66.12</v>
      </c>
      <c r="I36" s="4">
        <f t="shared" si="2"/>
        <v>80.005200000000002</v>
      </c>
      <c r="J36" s="18"/>
      <c r="K36" s="20" t="s">
        <v>40</v>
      </c>
      <c r="L36" s="18"/>
      <c r="M36" s="2"/>
    </row>
    <row r="37" spans="1:13" ht="30" customHeight="1" x14ac:dyDescent="0.3">
      <c r="A37" s="19" t="s">
        <v>350</v>
      </c>
      <c r="B37" s="3" t="s">
        <v>461</v>
      </c>
      <c r="C37" s="3"/>
      <c r="D37" s="3" t="s">
        <v>302</v>
      </c>
      <c r="E37" s="3">
        <v>2020</v>
      </c>
      <c r="F37" s="3">
        <v>1</v>
      </c>
      <c r="G37" s="3">
        <v>1.5</v>
      </c>
      <c r="H37" s="4">
        <v>66.12</v>
      </c>
      <c r="I37" s="4">
        <f t="shared" si="2"/>
        <v>80.005200000000002</v>
      </c>
      <c r="J37" s="18"/>
      <c r="K37" s="20" t="s">
        <v>40</v>
      </c>
      <c r="L37" s="18"/>
      <c r="M37" s="2"/>
    </row>
    <row r="38" spans="1:13" ht="30" customHeight="1" x14ac:dyDescent="0.3">
      <c r="A38" s="19" t="s">
        <v>350</v>
      </c>
      <c r="B38" s="3" t="s">
        <v>461</v>
      </c>
      <c r="C38" s="3"/>
      <c r="D38" s="3" t="s">
        <v>302</v>
      </c>
      <c r="E38" s="3">
        <v>2021</v>
      </c>
      <c r="F38" s="3">
        <v>1</v>
      </c>
      <c r="G38" s="3">
        <v>1.5</v>
      </c>
      <c r="H38" s="4">
        <v>66.12</v>
      </c>
      <c r="I38" s="4">
        <f t="shared" si="2"/>
        <v>80.005200000000002</v>
      </c>
      <c r="J38" s="18"/>
      <c r="K38" s="20" t="s">
        <v>40</v>
      </c>
      <c r="L38" s="18"/>
      <c r="M38" s="2"/>
    </row>
    <row r="39" spans="1:13" ht="30" customHeight="1" x14ac:dyDescent="0.3">
      <c r="A39" s="27" t="s">
        <v>783</v>
      </c>
      <c r="B39" s="47" t="s">
        <v>679</v>
      </c>
      <c r="C39" s="47"/>
      <c r="D39" s="47" t="s">
        <v>302</v>
      </c>
      <c r="E39" s="46">
        <v>2017</v>
      </c>
      <c r="F39" s="46">
        <v>6</v>
      </c>
      <c r="G39" s="3"/>
      <c r="H39" s="4">
        <v>32</v>
      </c>
      <c r="I39" s="4">
        <f t="shared" si="2"/>
        <v>38.72</v>
      </c>
      <c r="J39" s="18"/>
      <c r="K39" s="20"/>
      <c r="L39" s="18"/>
      <c r="M39" s="2"/>
    </row>
    <row r="40" spans="1:13" ht="30" customHeight="1" x14ac:dyDescent="0.3">
      <c r="A40" s="19" t="s">
        <v>129</v>
      </c>
      <c r="B40" s="3" t="s">
        <v>461</v>
      </c>
      <c r="C40" s="3"/>
      <c r="D40" s="3" t="s">
        <v>302</v>
      </c>
      <c r="E40" s="3">
        <v>2000</v>
      </c>
      <c r="F40" s="3">
        <v>6</v>
      </c>
      <c r="G40" s="3"/>
      <c r="H40" s="4">
        <v>75</v>
      </c>
      <c r="I40" s="4">
        <f t="shared" si="2"/>
        <v>90.75</v>
      </c>
      <c r="J40" s="18"/>
      <c r="K40" s="20"/>
      <c r="L40" s="18"/>
      <c r="M40" s="2"/>
    </row>
    <row r="41" spans="1:13" ht="30" customHeight="1" x14ac:dyDescent="0.3">
      <c r="A41" s="19" t="s">
        <v>129</v>
      </c>
      <c r="B41" s="47" t="s">
        <v>461</v>
      </c>
      <c r="C41" s="47"/>
      <c r="D41" s="47" t="s">
        <v>302</v>
      </c>
      <c r="E41" s="46">
        <v>2002</v>
      </c>
      <c r="F41" s="46">
        <v>1</v>
      </c>
      <c r="G41" s="3"/>
      <c r="H41" s="4">
        <v>68</v>
      </c>
      <c r="I41" s="4">
        <f>H41*Bordeaux!$L$7</f>
        <v>82.28</v>
      </c>
      <c r="J41" s="18" t="s">
        <v>10</v>
      </c>
      <c r="K41" s="20"/>
      <c r="L41" s="18"/>
      <c r="M41" s="2"/>
    </row>
    <row r="42" spans="1:13" ht="30" customHeight="1" x14ac:dyDescent="0.3">
      <c r="A42" s="19" t="s">
        <v>129</v>
      </c>
      <c r="B42" s="47" t="s">
        <v>461</v>
      </c>
      <c r="C42" s="47"/>
      <c r="D42" s="47" t="s">
        <v>302</v>
      </c>
      <c r="E42" s="46">
        <v>2003</v>
      </c>
      <c r="F42" s="46">
        <v>1</v>
      </c>
      <c r="G42" s="3"/>
      <c r="H42" s="4">
        <v>68</v>
      </c>
      <c r="I42" s="4">
        <f>H42*Bordeaux!$L$7</f>
        <v>82.28</v>
      </c>
      <c r="J42" s="18" t="s">
        <v>10</v>
      </c>
      <c r="K42" s="20"/>
      <c r="L42" s="18"/>
      <c r="M42" s="2"/>
    </row>
    <row r="43" spans="1:13" ht="30" customHeight="1" x14ac:dyDescent="0.3">
      <c r="A43" s="19" t="s">
        <v>129</v>
      </c>
      <c r="B43" s="3" t="s">
        <v>461</v>
      </c>
      <c r="C43" s="3"/>
      <c r="D43" s="3" t="s">
        <v>302</v>
      </c>
      <c r="E43" s="3">
        <v>2010</v>
      </c>
      <c r="F43" s="3">
        <v>2</v>
      </c>
      <c r="G43" s="3"/>
      <c r="H43" s="4">
        <v>75</v>
      </c>
      <c r="I43" s="4">
        <f t="shared" ref="I43:I48" si="3">H43*$L$7</f>
        <v>90.75</v>
      </c>
      <c r="J43" s="18"/>
      <c r="K43" s="20"/>
      <c r="L43" s="18"/>
      <c r="M43" s="2"/>
    </row>
    <row r="44" spans="1:13" ht="30" customHeight="1" x14ac:dyDescent="0.3">
      <c r="A44" s="19" t="s">
        <v>129</v>
      </c>
      <c r="B44" s="3" t="s">
        <v>461</v>
      </c>
      <c r="C44" s="3"/>
      <c r="D44" s="3" t="s">
        <v>302</v>
      </c>
      <c r="E44" s="3">
        <v>2020</v>
      </c>
      <c r="F44" s="3">
        <v>6</v>
      </c>
      <c r="G44" s="3"/>
      <c r="H44" s="4">
        <v>43.8</v>
      </c>
      <c r="I44" s="4">
        <f t="shared" si="3"/>
        <v>52.997999999999998</v>
      </c>
      <c r="J44" s="18"/>
      <c r="K44" s="20" t="s">
        <v>35</v>
      </c>
      <c r="L44" s="18"/>
      <c r="M44" s="2"/>
    </row>
    <row r="45" spans="1:13" ht="30" customHeight="1" x14ac:dyDescent="0.3">
      <c r="A45" s="19" t="s">
        <v>129</v>
      </c>
      <c r="B45" s="3" t="s">
        <v>461</v>
      </c>
      <c r="C45" s="3"/>
      <c r="D45" s="3" t="s">
        <v>302</v>
      </c>
      <c r="E45" s="3">
        <v>2021</v>
      </c>
      <c r="F45" s="3">
        <v>6</v>
      </c>
      <c r="G45" s="3"/>
      <c r="H45" s="4">
        <v>43.8</v>
      </c>
      <c r="I45" s="4">
        <f t="shared" si="3"/>
        <v>52.997999999999998</v>
      </c>
      <c r="J45" s="18"/>
      <c r="K45" s="20" t="s">
        <v>35</v>
      </c>
      <c r="L45" s="18"/>
      <c r="M45" s="2"/>
    </row>
    <row r="46" spans="1:13" ht="30" customHeight="1" x14ac:dyDescent="0.3">
      <c r="A46" s="19" t="s">
        <v>129</v>
      </c>
      <c r="B46" s="3" t="s">
        <v>461</v>
      </c>
      <c r="C46" s="3"/>
      <c r="D46" s="3" t="s">
        <v>302</v>
      </c>
      <c r="E46" s="3">
        <v>2022</v>
      </c>
      <c r="F46" s="3">
        <v>12</v>
      </c>
      <c r="G46" s="3"/>
      <c r="H46" s="4">
        <v>43.8</v>
      </c>
      <c r="I46" s="4">
        <f t="shared" si="3"/>
        <v>52.997999999999998</v>
      </c>
      <c r="J46" s="18" t="s">
        <v>10</v>
      </c>
      <c r="K46" s="20" t="s">
        <v>41</v>
      </c>
      <c r="L46" s="18"/>
      <c r="M46" s="2"/>
    </row>
    <row r="47" spans="1:13" ht="30" customHeight="1" x14ac:dyDescent="0.3">
      <c r="A47" s="19" t="s">
        <v>812</v>
      </c>
      <c r="B47" s="3" t="s">
        <v>461</v>
      </c>
      <c r="C47" s="3"/>
      <c r="D47" s="3" t="s">
        <v>302</v>
      </c>
      <c r="E47" s="3">
        <v>1997</v>
      </c>
      <c r="F47" s="3">
        <v>1</v>
      </c>
      <c r="G47" s="3"/>
      <c r="H47" s="4">
        <v>65</v>
      </c>
      <c r="I47" s="4">
        <f t="shared" si="3"/>
        <v>78.649999999999991</v>
      </c>
      <c r="J47" s="18"/>
      <c r="K47" s="20"/>
      <c r="L47" s="18"/>
      <c r="M47" s="2"/>
    </row>
    <row r="48" spans="1:13" ht="30" customHeight="1" x14ac:dyDescent="0.3">
      <c r="A48" s="19" t="s">
        <v>812</v>
      </c>
      <c r="B48" s="3" t="s">
        <v>461</v>
      </c>
      <c r="C48" s="3"/>
      <c r="D48" s="3" t="s">
        <v>302</v>
      </c>
      <c r="E48" s="3">
        <v>2000</v>
      </c>
      <c r="F48" s="3">
        <v>1</v>
      </c>
      <c r="G48" s="3"/>
      <c r="H48" s="4">
        <v>65</v>
      </c>
      <c r="I48" s="4">
        <f t="shared" si="3"/>
        <v>78.649999999999991</v>
      </c>
      <c r="J48" s="18"/>
      <c r="K48" s="20"/>
      <c r="L48" s="18"/>
      <c r="M48" s="2"/>
    </row>
    <row r="49" spans="1:13" ht="30" customHeight="1" x14ac:dyDescent="0.3">
      <c r="A49" s="27" t="s">
        <v>1676</v>
      </c>
      <c r="B49" s="47" t="s">
        <v>461</v>
      </c>
      <c r="C49" s="47"/>
      <c r="D49" s="47" t="s">
        <v>302</v>
      </c>
      <c r="E49" s="46">
        <v>1998</v>
      </c>
      <c r="F49" s="46">
        <v>1</v>
      </c>
      <c r="G49" s="3"/>
      <c r="H49" s="4">
        <v>75</v>
      </c>
      <c r="I49" s="4">
        <f>H49*Bordeaux!$L$7</f>
        <v>90.75</v>
      </c>
      <c r="J49" s="18" t="s">
        <v>10</v>
      </c>
      <c r="K49" s="20"/>
      <c r="L49" s="18"/>
      <c r="M49" s="2"/>
    </row>
    <row r="50" spans="1:13" ht="30" customHeight="1" x14ac:dyDescent="0.3">
      <c r="A50" s="19" t="s">
        <v>594</v>
      </c>
      <c r="B50" s="3" t="s">
        <v>461</v>
      </c>
      <c r="C50" s="3"/>
      <c r="D50" s="3" t="s">
        <v>302</v>
      </c>
      <c r="E50" s="3">
        <v>2020</v>
      </c>
      <c r="F50" s="3">
        <v>1</v>
      </c>
      <c r="G50" s="3">
        <v>1.5</v>
      </c>
      <c r="H50" s="4">
        <v>90.91</v>
      </c>
      <c r="I50" s="4">
        <f t="shared" ref="I50:I55" si="4">H50*$L$7</f>
        <v>110.00109999999999</v>
      </c>
      <c r="J50" s="18"/>
      <c r="K50" s="20" t="s">
        <v>40</v>
      </c>
      <c r="L50" s="18"/>
      <c r="M50" s="57"/>
    </row>
    <row r="51" spans="1:13" ht="30" customHeight="1" x14ac:dyDescent="0.3">
      <c r="A51" s="19" t="s">
        <v>784</v>
      </c>
      <c r="B51" s="3" t="s">
        <v>113</v>
      </c>
      <c r="C51" s="3"/>
      <c r="D51" s="3" t="s">
        <v>302</v>
      </c>
      <c r="E51" s="3">
        <v>1998</v>
      </c>
      <c r="F51" s="3">
        <v>1</v>
      </c>
      <c r="G51" s="3"/>
      <c r="H51" s="4">
        <v>35</v>
      </c>
      <c r="I51" s="4">
        <f t="shared" si="4"/>
        <v>42.35</v>
      </c>
      <c r="J51" s="3"/>
      <c r="K51" s="21"/>
      <c r="L51" s="18"/>
      <c r="M51" s="2"/>
    </row>
    <row r="52" spans="1:13" ht="30" customHeight="1" x14ac:dyDescent="0.3">
      <c r="A52" s="19" t="s">
        <v>778</v>
      </c>
      <c r="B52" s="3" t="s">
        <v>88</v>
      </c>
      <c r="C52" s="3"/>
      <c r="D52" s="3" t="s">
        <v>302</v>
      </c>
      <c r="E52" s="3">
        <v>1998</v>
      </c>
      <c r="F52" s="3">
        <v>1</v>
      </c>
      <c r="G52" s="3"/>
      <c r="H52" s="4">
        <v>265</v>
      </c>
      <c r="I52" s="4">
        <f t="shared" si="4"/>
        <v>320.64999999999998</v>
      </c>
      <c r="J52" s="3"/>
      <c r="K52" s="21"/>
      <c r="L52" s="18"/>
      <c r="M52" s="2"/>
    </row>
    <row r="53" spans="1:13" ht="30" customHeight="1" x14ac:dyDescent="0.3">
      <c r="A53" s="19" t="s">
        <v>778</v>
      </c>
      <c r="B53" s="3" t="s">
        <v>88</v>
      </c>
      <c r="C53" s="3"/>
      <c r="D53" s="3" t="s">
        <v>302</v>
      </c>
      <c r="E53" s="3">
        <v>2015</v>
      </c>
      <c r="F53" s="3">
        <v>1</v>
      </c>
      <c r="G53" s="3"/>
      <c r="H53" s="4">
        <v>145</v>
      </c>
      <c r="I53" s="4">
        <f t="shared" si="4"/>
        <v>175.45</v>
      </c>
      <c r="J53" s="3"/>
      <c r="K53" s="21"/>
      <c r="L53" s="18"/>
      <c r="M53" s="2"/>
    </row>
    <row r="54" spans="1:13" ht="30" customHeight="1" x14ac:dyDescent="0.3">
      <c r="A54" s="27" t="s">
        <v>899</v>
      </c>
      <c r="B54" s="47" t="s">
        <v>700</v>
      </c>
      <c r="C54" s="47"/>
      <c r="D54" s="3" t="s">
        <v>302</v>
      </c>
      <c r="E54" s="46">
        <v>2020</v>
      </c>
      <c r="F54" s="46">
        <v>6</v>
      </c>
      <c r="G54" s="3"/>
      <c r="H54" s="4">
        <v>24.79</v>
      </c>
      <c r="I54" s="4">
        <f t="shared" si="4"/>
        <v>29.995899999999999</v>
      </c>
      <c r="J54" s="18"/>
      <c r="K54" s="20"/>
      <c r="L54" s="18"/>
      <c r="M54" s="2"/>
    </row>
    <row r="55" spans="1:13" ht="30" customHeight="1" x14ac:dyDescent="0.3">
      <c r="A55" s="19" t="s">
        <v>785</v>
      </c>
      <c r="B55" s="3" t="s">
        <v>109</v>
      </c>
      <c r="C55" s="3"/>
      <c r="D55" s="3" t="s">
        <v>302</v>
      </c>
      <c r="E55" s="3">
        <v>2001</v>
      </c>
      <c r="F55" s="3">
        <v>2</v>
      </c>
      <c r="G55" s="3"/>
      <c r="H55" s="4">
        <v>40</v>
      </c>
      <c r="I55" s="4">
        <f t="shared" si="4"/>
        <v>48.4</v>
      </c>
      <c r="J55" s="18"/>
      <c r="K55" s="20"/>
      <c r="L55" s="18"/>
      <c r="M55" s="2"/>
    </row>
    <row r="56" spans="1:13" ht="30" customHeight="1" x14ac:dyDescent="0.3">
      <c r="A56" s="27" t="s">
        <v>1827</v>
      </c>
      <c r="B56" s="47" t="s">
        <v>1830</v>
      </c>
      <c r="C56" s="47"/>
      <c r="D56" s="47" t="s">
        <v>302</v>
      </c>
      <c r="E56" s="46">
        <v>1967</v>
      </c>
      <c r="F56" s="46">
        <v>1</v>
      </c>
      <c r="G56" s="3"/>
      <c r="H56" s="4">
        <v>55</v>
      </c>
      <c r="I56" s="4">
        <f>H56*Bordeaux!$L$7</f>
        <v>66.55</v>
      </c>
      <c r="J56" s="18" t="s">
        <v>10</v>
      </c>
      <c r="K56" s="20"/>
      <c r="L56" s="18"/>
      <c r="M56" s="2"/>
    </row>
    <row r="57" spans="1:13" ht="30" customHeight="1" x14ac:dyDescent="0.3">
      <c r="A57" s="79" t="s">
        <v>1826</v>
      </c>
      <c r="B57" s="47" t="s">
        <v>1830</v>
      </c>
      <c r="C57" s="47"/>
      <c r="D57" s="47" t="s">
        <v>302</v>
      </c>
      <c r="E57" s="46">
        <v>1967</v>
      </c>
      <c r="F57" s="46">
        <v>1</v>
      </c>
      <c r="G57" s="3"/>
      <c r="H57" s="4">
        <v>45</v>
      </c>
      <c r="I57" s="4">
        <f>H57*Bordeaux!$L$7</f>
        <v>54.449999999999996</v>
      </c>
      <c r="J57" s="18" t="s">
        <v>10</v>
      </c>
      <c r="K57" s="20"/>
      <c r="L57" s="18"/>
      <c r="M57" s="2"/>
    </row>
    <row r="58" spans="1:13" ht="30" customHeight="1" x14ac:dyDescent="0.3">
      <c r="A58" s="19" t="s">
        <v>1467</v>
      </c>
      <c r="B58" s="46" t="s">
        <v>1702</v>
      </c>
      <c r="C58" s="3"/>
      <c r="D58" s="3" t="s">
        <v>302</v>
      </c>
      <c r="E58" s="3">
        <v>2019</v>
      </c>
      <c r="F58" s="3">
        <v>6</v>
      </c>
      <c r="G58" s="3"/>
      <c r="H58" s="4">
        <v>57</v>
      </c>
      <c r="I58" s="4">
        <f t="shared" ref="I58:I89" si="5">H58*$L$7</f>
        <v>68.97</v>
      </c>
      <c r="J58" s="18"/>
      <c r="K58" s="20"/>
      <c r="L58" s="18"/>
      <c r="M58" s="2"/>
    </row>
    <row r="59" spans="1:13" ht="30" customHeight="1" x14ac:dyDescent="0.3">
      <c r="A59" s="19" t="s">
        <v>1467</v>
      </c>
      <c r="B59" s="46" t="s">
        <v>1702</v>
      </c>
      <c r="C59" s="3"/>
      <c r="D59" s="3" t="s">
        <v>302</v>
      </c>
      <c r="E59" s="3">
        <v>2020</v>
      </c>
      <c r="F59" s="3">
        <v>6</v>
      </c>
      <c r="G59" s="3"/>
      <c r="H59" s="4">
        <v>58</v>
      </c>
      <c r="I59" s="4">
        <f t="shared" si="5"/>
        <v>70.179999999999993</v>
      </c>
      <c r="J59" s="18"/>
      <c r="K59" s="20"/>
      <c r="L59" s="18"/>
      <c r="M59" s="57"/>
    </row>
    <row r="60" spans="1:13" ht="30" customHeight="1" x14ac:dyDescent="0.3">
      <c r="A60" s="19" t="s">
        <v>1467</v>
      </c>
      <c r="B60" s="46" t="s">
        <v>1702</v>
      </c>
      <c r="C60" s="3"/>
      <c r="D60" s="3" t="s">
        <v>302</v>
      </c>
      <c r="E60" s="3">
        <v>2021</v>
      </c>
      <c r="F60" s="3">
        <v>6</v>
      </c>
      <c r="G60" s="3"/>
      <c r="H60" s="4">
        <v>60</v>
      </c>
      <c r="I60" s="4">
        <f t="shared" si="5"/>
        <v>72.599999999999994</v>
      </c>
      <c r="J60" s="18"/>
      <c r="K60" s="20"/>
      <c r="L60" s="18"/>
      <c r="M60" s="57"/>
    </row>
    <row r="61" spans="1:13" ht="30" customHeight="1" x14ac:dyDescent="0.3">
      <c r="A61" s="27" t="s">
        <v>781</v>
      </c>
      <c r="B61" s="47" t="s">
        <v>730</v>
      </c>
      <c r="C61" s="47"/>
      <c r="D61" s="47" t="s">
        <v>302</v>
      </c>
      <c r="E61" s="46">
        <v>2003</v>
      </c>
      <c r="F61" s="46">
        <f>3-1</f>
        <v>2</v>
      </c>
      <c r="G61" s="3"/>
      <c r="H61" s="4">
        <v>495</v>
      </c>
      <c r="I61" s="4">
        <f t="shared" si="5"/>
        <v>598.94999999999993</v>
      </c>
      <c r="J61" s="18"/>
      <c r="K61" s="20"/>
      <c r="L61" s="18"/>
      <c r="M61" s="2"/>
    </row>
    <row r="62" spans="1:13" ht="30" customHeight="1" x14ac:dyDescent="0.3">
      <c r="A62" s="27" t="s">
        <v>896</v>
      </c>
      <c r="B62" s="47" t="s">
        <v>730</v>
      </c>
      <c r="C62" s="47"/>
      <c r="D62" s="47" t="s">
        <v>302</v>
      </c>
      <c r="E62" s="46">
        <v>2001</v>
      </c>
      <c r="F62" s="3">
        <f>2-1</f>
        <v>1</v>
      </c>
      <c r="G62" s="3"/>
      <c r="H62" s="4">
        <v>1275</v>
      </c>
      <c r="I62" s="4">
        <f t="shared" si="5"/>
        <v>1542.75</v>
      </c>
      <c r="J62" s="18"/>
      <c r="K62" s="20"/>
      <c r="L62" s="18"/>
      <c r="M62" s="2"/>
    </row>
    <row r="63" spans="1:13" ht="30" customHeight="1" x14ac:dyDescent="0.3">
      <c r="A63" s="27" t="s">
        <v>896</v>
      </c>
      <c r="B63" s="47" t="s">
        <v>730</v>
      </c>
      <c r="C63" s="47"/>
      <c r="D63" s="47" t="s">
        <v>302</v>
      </c>
      <c r="E63" s="46">
        <v>2003</v>
      </c>
      <c r="F63" s="3">
        <v>2</v>
      </c>
      <c r="G63" s="3"/>
      <c r="H63" s="4">
        <v>1345</v>
      </c>
      <c r="I63" s="4">
        <f t="shared" si="5"/>
        <v>1627.45</v>
      </c>
      <c r="J63" s="18"/>
      <c r="K63" s="20"/>
      <c r="L63" s="18"/>
      <c r="M63" s="2"/>
    </row>
    <row r="64" spans="1:13" ht="30" customHeight="1" x14ac:dyDescent="0.3">
      <c r="A64" s="27" t="s">
        <v>896</v>
      </c>
      <c r="B64" s="47" t="s">
        <v>730</v>
      </c>
      <c r="C64" s="47"/>
      <c r="D64" s="47" t="s">
        <v>302</v>
      </c>
      <c r="E64" s="46">
        <v>2005</v>
      </c>
      <c r="F64" s="3">
        <v>1</v>
      </c>
      <c r="G64" s="3"/>
      <c r="H64" s="4">
        <v>1195</v>
      </c>
      <c r="I64" s="4">
        <f t="shared" si="5"/>
        <v>1445.95</v>
      </c>
      <c r="J64" s="18"/>
      <c r="K64" s="20"/>
      <c r="L64" s="18"/>
      <c r="M64" s="2"/>
    </row>
    <row r="65" spans="1:13" ht="30" customHeight="1" x14ac:dyDescent="0.3">
      <c r="A65" s="27" t="s">
        <v>786</v>
      </c>
      <c r="B65" s="47" t="s">
        <v>730</v>
      </c>
      <c r="C65" s="47" t="s">
        <v>412</v>
      </c>
      <c r="D65" s="47" t="s">
        <v>302</v>
      </c>
      <c r="E65" s="46">
        <v>1999</v>
      </c>
      <c r="F65" s="46">
        <v>1</v>
      </c>
      <c r="G65" s="3"/>
      <c r="H65" s="4">
        <v>745</v>
      </c>
      <c r="I65" s="4">
        <f t="shared" si="5"/>
        <v>901.44999999999993</v>
      </c>
      <c r="J65" s="18"/>
      <c r="K65" s="20"/>
      <c r="L65" s="18"/>
      <c r="M65" s="2"/>
    </row>
    <row r="66" spans="1:13" ht="30" customHeight="1" x14ac:dyDescent="0.3">
      <c r="A66" s="27" t="s">
        <v>786</v>
      </c>
      <c r="B66" s="47" t="s">
        <v>730</v>
      </c>
      <c r="C66" s="47" t="s">
        <v>412</v>
      </c>
      <c r="D66" s="47" t="s">
        <v>302</v>
      </c>
      <c r="E66" s="46">
        <v>2001</v>
      </c>
      <c r="F66" s="46">
        <v>2</v>
      </c>
      <c r="G66" s="3"/>
      <c r="H66" s="4">
        <v>745</v>
      </c>
      <c r="I66" s="4">
        <f t="shared" si="5"/>
        <v>901.44999999999993</v>
      </c>
      <c r="J66" s="18"/>
      <c r="K66" s="20"/>
      <c r="L66" s="18"/>
      <c r="M66" s="2"/>
    </row>
    <row r="67" spans="1:13" ht="30" customHeight="1" x14ac:dyDescent="0.3">
      <c r="A67" s="27" t="s">
        <v>780</v>
      </c>
      <c r="B67" s="47" t="s">
        <v>730</v>
      </c>
      <c r="C67" s="47" t="s">
        <v>412</v>
      </c>
      <c r="D67" s="47" t="s">
        <v>302</v>
      </c>
      <c r="E67" s="46">
        <v>2004</v>
      </c>
      <c r="F67" s="46">
        <v>1</v>
      </c>
      <c r="G67" s="3"/>
      <c r="H67" s="4">
        <v>695</v>
      </c>
      <c r="I67" s="4">
        <f t="shared" si="5"/>
        <v>840.94999999999993</v>
      </c>
      <c r="J67" s="18"/>
      <c r="K67" s="20"/>
      <c r="L67" s="18"/>
      <c r="M67" s="2"/>
    </row>
    <row r="68" spans="1:13" ht="30" customHeight="1" x14ac:dyDescent="0.3">
      <c r="A68" s="27" t="s">
        <v>780</v>
      </c>
      <c r="B68" s="47" t="s">
        <v>730</v>
      </c>
      <c r="C68" s="47" t="s">
        <v>412</v>
      </c>
      <c r="D68" s="47" t="s">
        <v>302</v>
      </c>
      <c r="E68" s="46">
        <v>2006</v>
      </c>
      <c r="F68" s="46">
        <v>2</v>
      </c>
      <c r="G68" s="3"/>
      <c r="H68" s="4">
        <v>695</v>
      </c>
      <c r="I68" s="4">
        <f t="shared" si="5"/>
        <v>840.94999999999993</v>
      </c>
      <c r="J68" s="18"/>
      <c r="K68" s="20"/>
      <c r="L68" s="18"/>
      <c r="M68" s="2"/>
    </row>
    <row r="69" spans="1:13" ht="30" customHeight="1" x14ac:dyDescent="0.3">
      <c r="A69" s="27" t="s">
        <v>780</v>
      </c>
      <c r="B69" s="47" t="s">
        <v>730</v>
      </c>
      <c r="C69" s="47" t="s">
        <v>412</v>
      </c>
      <c r="D69" s="47" t="s">
        <v>302</v>
      </c>
      <c r="E69" s="46">
        <v>2007</v>
      </c>
      <c r="F69" s="46">
        <v>1</v>
      </c>
      <c r="G69" s="3"/>
      <c r="H69" s="4">
        <v>695</v>
      </c>
      <c r="I69" s="4">
        <f t="shared" si="5"/>
        <v>840.94999999999993</v>
      </c>
      <c r="J69" s="18"/>
      <c r="K69" s="20"/>
      <c r="L69" s="18"/>
      <c r="M69" s="2"/>
    </row>
    <row r="70" spans="1:13" ht="30" customHeight="1" x14ac:dyDescent="0.3">
      <c r="A70" s="27" t="s">
        <v>1677</v>
      </c>
      <c r="B70" s="47" t="s">
        <v>1678</v>
      </c>
      <c r="C70" s="47"/>
      <c r="D70" s="47" t="s">
        <v>302</v>
      </c>
      <c r="E70" s="46">
        <v>1988</v>
      </c>
      <c r="F70" s="46">
        <v>1</v>
      </c>
      <c r="G70" s="3"/>
      <c r="H70" s="4">
        <v>125</v>
      </c>
      <c r="I70" s="4">
        <f t="shared" si="5"/>
        <v>151.25</v>
      </c>
      <c r="J70" s="18"/>
      <c r="K70" s="20"/>
      <c r="L70" s="18"/>
      <c r="M70" s="2"/>
    </row>
    <row r="71" spans="1:13" ht="30" customHeight="1" x14ac:dyDescent="0.3">
      <c r="A71" s="27" t="s">
        <v>1677</v>
      </c>
      <c r="B71" s="47" t="s">
        <v>1678</v>
      </c>
      <c r="C71" s="47"/>
      <c r="D71" s="47" t="s">
        <v>302</v>
      </c>
      <c r="E71" s="46">
        <v>2010</v>
      </c>
      <c r="F71" s="46">
        <v>2</v>
      </c>
      <c r="G71" s="3"/>
      <c r="H71" s="4">
        <v>75</v>
      </c>
      <c r="I71" s="4">
        <f t="shared" si="5"/>
        <v>90.75</v>
      </c>
      <c r="J71" s="18"/>
      <c r="K71" s="20"/>
      <c r="L71" s="18"/>
      <c r="M71" s="2"/>
    </row>
    <row r="72" spans="1:13" ht="30" customHeight="1" x14ac:dyDescent="0.3">
      <c r="A72" s="19" t="s">
        <v>779</v>
      </c>
      <c r="B72" s="47" t="s">
        <v>88</v>
      </c>
      <c r="C72" s="47"/>
      <c r="D72" s="47" t="s">
        <v>302</v>
      </c>
      <c r="E72" s="46">
        <v>1986</v>
      </c>
      <c r="F72" s="46">
        <v>1</v>
      </c>
      <c r="G72" s="3"/>
      <c r="H72" s="4">
        <v>1350</v>
      </c>
      <c r="I72" s="4">
        <f t="shared" si="5"/>
        <v>1633.5</v>
      </c>
      <c r="J72" s="18"/>
      <c r="K72" s="20"/>
      <c r="L72" s="18"/>
      <c r="M72" s="2"/>
    </row>
    <row r="73" spans="1:13" ht="30" customHeight="1" x14ac:dyDescent="0.3">
      <c r="A73" s="19" t="s">
        <v>779</v>
      </c>
      <c r="B73" s="3" t="s">
        <v>88</v>
      </c>
      <c r="C73" s="3"/>
      <c r="D73" s="3" t="s">
        <v>302</v>
      </c>
      <c r="E73" s="3">
        <v>1998</v>
      </c>
      <c r="F73" s="3">
        <v>1</v>
      </c>
      <c r="G73" s="3"/>
      <c r="H73" s="4">
        <v>650</v>
      </c>
      <c r="I73" s="4">
        <f t="shared" si="5"/>
        <v>786.5</v>
      </c>
      <c r="J73" s="3"/>
      <c r="K73" s="21"/>
      <c r="L73" s="18"/>
      <c r="M73" s="2"/>
    </row>
    <row r="74" spans="1:13" ht="30" customHeight="1" x14ac:dyDescent="0.3">
      <c r="A74" s="19" t="s">
        <v>779</v>
      </c>
      <c r="B74" s="3" t="s">
        <v>88</v>
      </c>
      <c r="C74" s="3"/>
      <c r="D74" s="3" t="s">
        <v>302</v>
      </c>
      <c r="E74" s="3">
        <v>1999</v>
      </c>
      <c r="F74" s="3">
        <v>1</v>
      </c>
      <c r="G74" s="3"/>
      <c r="H74" s="4">
        <v>465</v>
      </c>
      <c r="I74" s="4">
        <f t="shared" si="5"/>
        <v>562.65</v>
      </c>
      <c r="J74" s="3"/>
      <c r="K74" s="21"/>
      <c r="L74" s="18"/>
      <c r="M74" s="2"/>
    </row>
    <row r="75" spans="1:13" ht="25.05" customHeight="1" x14ac:dyDescent="0.3">
      <c r="A75" s="19" t="s">
        <v>779</v>
      </c>
      <c r="B75" s="3" t="s">
        <v>88</v>
      </c>
      <c r="C75" s="3"/>
      <c r="D75" s="3" t="s">
        <v>302</v>
      </c>
      <c r="E75" s="3">
        <v>2016</v>
      </c>
      <c r="F75" s="3">
        <v>1</v>
      </c>
      <c r="G75" s="3"/>
      <c r="H75" s="4">
        <v>295</v>
      </c>
      <c r="I75" s="4">
        <f t="shared" si="5"/>
        <v>356.95</v>
      </c>
      <c r="J75" s="3"/>
      <c r="K75" s="21"/>
      <c r="L75" s="18"/>
      <c r="M75" s="2"/>
    </row>
    <row r="76" spans="1:13" ht="25.05" customHeight="1" x14ac:dyDescent="0.3">
      <c r="A76" s="19" t="s">
        <v>296</v>
      </c>
      <c r="B76" s="3" t="s">
        <v>267</v>
      </c>
      <c r="C76" s="3"/>
      <c r="D76" s="3" t="s">
        <v>302</v>
      </c>
      <c r="E76" s="3">
        <v>2003</v>
      </c>
      <c r="F76" s="3">
        <v>3</v>
      </c>
      <c r="G76" s="3"/>
      <c r="H76" s="4">
        <v>78</v>
      </c>
      <c r="I76" s="4">
        <f t="shared" si="5"/>
        <v>94.38</v>
      </c>
      <c r="J76" s="18"/>
      <c r="K76" s="20"/>
      <c r="L76" s="18"/>
      <c r="M76" s="2"/>
    </row>
    <row r="77" spans="1:13" ht="30" customHeight="1" x14ac:dyDescent="0.3">
      <c r="A77" s="19" t="s">
        <v>295</v>
      </c>
      <c r="B77" s="3" t="s">
        <v>263</v>
      </c>
      <c r="C77" s="3"/>
      <c r="D77" s="3" t="s">
        <v>302</v>
      </c>
      <c r="E77" s="3">
        <v>1995</v>
      </c>
      <c r="F77" s="3">
        <f>2-1</f>
        <v>1</v>
      </c>
      <c r="G77" s="3"/>
      <c r="H77" s="4">
        <v>65</v>
      </c>
      <c r="I77" s="4">
        <f t="shared" si="5"/>
        <v>78.649999999999991</v>
      </c>
      <c r="J77" s="18"/>
      <c r="K77" s="20"/>
      <c r="L77" s="18"/>
      <c r="M77" s="2"/>
    </row>
    <row r="78" spans="1:13" ht="30" customHeight="1" x14ac:dyDescent="0.3">
      <c r="A78" s="19" t="s">
        <v>1781</v>
      </c>
      <c r="B78" s="3" t="s">
        <v>461</v>
      </c>
      <c r="C78" s="3" t="s">
        <v>412</v>
      </c>
      <c r="D78" s="3" t="s">
        <v>302</v>
      </c>
      <c r="E78" s="3">
        <v>2022</v>
      </c>
      <c r="F78" s="3">
        <v>6</v>
      </c>
      <c r="G78" s="3"/>
      <c r="H78" s="4">
        <v>45.46</v>
      </c>
      <c r="I78" s="4">
        <f t="shared" si="5"/>
        <v>55.006599999999999</v>
      </c>
      <c r="J78" s="18" t="s">
        <v>10</v>
      </c>
      <c r="K78" s="20"/>
      <c r="L78" s="18"/>
      <c r="M78" s="2"/>
    </row>
    <row r="79" spans="1:13" ht="30" customHeight="1" x14ac:dyDescent="0.3">
      <c r="A79" s="27" t="s">
        <v>1780</v>
      </c>
      <c r="B79" s="47" t="s">
        <v>952</v>
      </c>
      <c r="C79" s="47" t="s">
        <v>431</v>
      </c>
      <c r="D79" s="47" t="s">
        <v>302</v>
      </c>
      <c r="E79" s="46">
        <v>2022</v>
      </c>
      <c r="F79" s="46">
        <v>6</v>
      </c>
      <c r="G79" s="3"/>
      <c r="H79" s="4">
        <v>40.5</v>
      </c>
      <c r="I79" s="4">
        <f t="shared" si="5"/>
        <v>49.004999999999995</v>
      </c>
      <c r="J79" s="18" t="s">
        <v>10</v>
      </c>
      <c r="K79" s="20"/>
      <c r="L79" s="18"/>
      <c r="M79" s="2"/>
    </row>
    <row r="80" spans="1:13" ht="30" customHeight="1" x14ac:dyDescent="0.3">
      <c r="A80" s="19" t="s">
        <v>737</v>
      </c>
      <c r="B80" s="3" t="s">
        <v>439</v>
      </c>
      <c r="C80" s="3"/>
      <c r="D80" s="3" t="s">
        <v>302</v>
      </c>
      <c r="E80" s="3">
        <v>1995</v>
      </c>
      <c r="F80" s="3">
        <v>1</v>
      </c>
      <c r="G80" s="3"/>
      <c r="H80" s="4">
        <v>25</v>
      </c>
      <c r="I80" s="4">
        <f t="shared" si="5"/>
        <v>30.25</v>
      </c>
      <c r="J80" s="18"/>
      <c r="K80" s="20"/>
      <c r="L80" s="18"/>
      <c r="M80" s="2"/>
    </row>
    <row r="81" spans="1:13" ht="30" customHeight="1" x14ac:dyDescent="0.3">
      <c r="A81" s="19" t="s">
        <v>1649</v>
      </c>
      <c r="B81" s="3" t="s">
        <v>1648</v>
      </c>
      <c r="C81" s="3"/>
      <c r="D81" s="3" t="s">
        <v>302</v>
      </c>
      <c r="E81" s="3">
        <v>2012</v>
      </c>
      <c r="F81" s="3">
        <v>1</v>
      </c>
      <c r="G81" s="3"/>
      <c r="H81" s="4">
        <v>125</v>
      </c>
      <c r="I81" s="4">
        <f t="shared" si="5"/>
        <v>151.25</v>
      </c>
      <c r="J81" s="18"/>
      <c r="K81" s="20"/>
      <c r="L81" s="18"/>
      <c r="M81" s="2"/>
    </row>
    <row r="82" spans="1:13" ht="30" customHeight="1" x14ac:dyDescent="0.3">
      <c r="A82" s="19" t="s">
        <v>892</v>
      </c>
      <c r="B82" s="47" t="s">
        <v>891</v>
      </c>
      <c r="C82" s="47"/>
      <c r="D82" s="47" t="s">
        <v>302</v>
      </c>
      <c r="E82" s="46">
        <v>2019</v>
      </c>
      <c r="F82" s="46">
        <v>3</v>
      </c>
      <c r="G82" s="3"/>
      <c r="H82" s="4">
        <v>31.82</v>
      </c>
      <c r="I82" s="4">
        <f t="shared" si="5"/>
        <v>38.502200000000002</v>
      </c>
      <c r="J82" s="18"/>
      <c r="K82" s="20"/>
      <c r="L82" s="18"/>
      <c r="M82" s="2"/>
    </row>
    <row r="83" spans="1:13" ht="30" customHeight="1" x14ac:dyDescent="0.3">
      <c r="A83" s="19" t="s">
        <v>138</v>
      </c>
      <c r="B83" s="3" t="s">
        <v>131</v>
      </c>
      <c r="C83" s="3"/>
      <c r="D83" s="3" t="s">
        <v>302</v>
      </c>
      <c r="E83" s="3">
        <v>2004</v>
      </c>
      <c r="F83" s="3">
        <v>10</v>
      </c>
      <c r="G83" s="3"/>
      <c r="H83" s="4">
        <v>39</v>
      </c>
      <c r="I83" s="4">
        <f t="shared" si="5"/>
        <v>47.19</v>
      </c>
      <c r="J83" s="18"/>
      <c r="K83" s="20" t="s">
        <v>62</v>
      </c>
      <c r="L83" s="18"/>
      <c r="M83" s="2"/>
    </row>
    <row r="84" spans="1:13" ht="30" customHeight="1" x14ac:dyDescent="0.3">
      <c r="A84" s="19" t="s">
        <v>747</v>
      </c>
      <c r="B84" s="3" t="s">
        <v>746</v>
      </c>
      <c r="C84" s="3"/>
      <c r="D84" s="3" t="s">
        <v>302</v>
      </c>
      <c r="E84" s="3">
        <v>2020</v>
      </c>
      <c r="F84" s="3">
        <v>12</v>
      </c>
      <c r="G84" s="3"/>
      <c r="H84" s="4">
        <v>37.19</v>
      </c>
      <c r="I84" s="4">
        <f t="shared" si="5"/>
        <v>44.999899999999997</v>
      </c>
      <c r="J84" s="18"/>
      <c r="K84" s="20" t="s">
        <v>62</v>
      </c>
      <c r="L84" s="18"/>
      <c r="M84" s="2"/>
    </row>
    <row r="85" spans="1:13" ht="30" customHeight="1" x14ac:dyDescent="0.3">
      <c r="A85" s="27" t="s">
        <v>747</v>
      </c>
      <c r="B85" s="47" t="s">
        <v>768</v>
      </c>
      <c r="C85" s="47"/>
      <c r="D85" s="47" t="s">
        <v>302</v>
      </c>
      <c r="E85" s="46">
        <v>2020</v>
      </c>
      <c r="F85" s="46">
        <v>3</v>
      </c>
      <c r="G85" s="3"/>
      <c r="H85" s="4">
        <v>39</v>
      </c>
      <c r="I85" s="4">
        <f t="shared" si="5"/>
        <v>47.19</v>
      </c>
      <c r="J85" s="18"/>
      <c r="K85" s="20" t="s">
        <v>62</v>
      </c>
      <c r="L85" s="18"/>
      <c r="M85" s="2"/>
    </row>
    <row r="86" spans="1:13" ht="30" customHeight="1" x14ac:dyDescent="0.3">
      <c r="A86" s="19" t="s">
        <v>171</v>
      </c>
      <c r="B86" s="3" t="s">
        <v>462</v>
      </c>
      <c r="C86" s="3"/>
      <c r="D86" s="3" t="s">
        <v>302</v>
      </c>
      <c r="E86" s="3">
        <v>2009</v>
      </c>
      <c r="F86" s="3">
        <v>7</v>
      </c>
      <c r="G86" s="3"/>
      <c r="H86" s="4">
        <v>25</v>
      </c>
      <c r="I86" s="4">
        <f t="shared" si="5"/>
        <v>30.25</v>
      </c>
      <c r="J86" s="18"/>
      <c r="K86" s="20" t="s">
        <v>41</v>
      </c>
      <c r="L86" s="18"/>
      <c r="M86" s="2"/>
    </row>
    <row r="87" spans="1:13" ht="30" customHeight="1" x14ac:dyDescent="0.3">
      <c r="A87" s="19" t="s">
        <v>748</v>
      </c>
      <c r="B87" s="3" t="s">
        <v>746</v>
      </c>
      <c r="C87" s="3"/>
      <c r="D87" s="3" t="s">
        <v>302</v>
      </c>
      <c r="E87" s="3">
        <v>2020</v>
      </c>
      <c r="F87" s="3">
        <v>12</v>
      </c>
      <c r="G87" s="3"/>
      <c r="H87" s="4">
        <v>45.46</v>
      </c>
      <c r="I87" s="4">
        <f t="shared" si="5"/>
        <v>55.006599999999999</v>
      </c>
      <c r="J87" s="18"/>
      <c r="K87" s="20" t="s">
        <v>62</v>
      </c>
      <c r="L87" s="18"/>
      <c r="M87" s="2"/>
    </row>
    <row r="88" spans="1:13" ht="30" customHeight="1" x14ac:dyDescent="0.3">
      <c r="A88" s="19" t="s">
        <v>624</v>
      </c>
      <c r="B88" s="3" t="s">
        <v>623</v>
      </c>
      <c r="C88" s="3"/>
      <c r="D88" s="3" t="s">
        <v>302</v>
      </c>
      <c r="E88" s="3">
        <v>2019</v>
      </c>
      <c r="F88" s="3">
        <v>6</v>
      </c>
      <c r="G88" s="3"/>
      <c r="H88" s="4">
        <v>37.19</v>
      </c>
      <c r="I88" s="4">
        <f t="shared" si="5"/>
        <v>44.999899999999997</v>
      </c>
      <c r="J88" s="18"/>
      <c r="K88" s="20" t="s">
        <v>62</v>
      </c>
      <c r="L88" s="18"/>
      <c r="M88" s="2"/>
    </row>
    <row r="89" spans="1:13" ht="30" customHeight="1" x14ac:dyDescent="0.3">
      <c r="A89" s="19" t="s">
        <v>489</v>
      </c>
      <c r="B89" s="3" t="s">
        <v>341</v>
      </c>
      <c r="C89" s="3"/>
      <c r="D89" s="3" t="s">
        <v>302</v>
      </c>
      <c r="E89" s="3">
        <v>2009</v>
      </c>
      <c r="F89" s="3">
        <v>3</v>
      </c>
      <c r="G89" s="3"/>
      <c r="H89" s="4">
        <v>545</v>
      </c>
      <c r="I89" s="4">
        <f t="shared" si="5"/>
        <v>659.44999999999993</v>
      </c>
      <c r="J89" s="18"/>
      <c r="K89" s="20"/>
      <c r="L89" s="18"/>
      <c r="M89" s="2"/>
    </row>
    <row r="90" spans="1:13" ht="30" customHeight="1" x14ac:dyDescent="0.3">
      <c r="A90" s="27" t="s">
        <v>772</v>
      </c>
      <c r="B90" s="47" t="s">
        <v>768</v>
      </c>
      <c r="C90" s="47"/>
      <c r="D90" s="47" t="s">
        <v>302</v>
      </c>
      <c r="E90" s="46">
        <v>2020</v>
      </c>
      <c r="F90" s="46">
        <v>6</v>
      </c>
      <c r="G90" s="3"/>
      <c r="H90" s="4">
        <v>59</v>
      </c>
      <c r="I90" s="4">
        <f t="shared" ref="I90:I105" si="6">H90*$L$7</f>
        <v>71.39</v>
      </c>
      <c r="J90" s="18"/>
      <c r="K90" s="20" t="s">
        <v>62</v>
      </c>
      <c r="L90" s="18"/>
      <c r="M90" s="2"/>
    </row>
    <row r="91" spans="1:13" ht="30" customHeight="1" x14ac:dyDescent="0.3">
      <c r="A91" s="19" t="s">
        <v>633</v>
      </c>
      <c r="B91" s="3" t="s">
        <v>103</v>
      </c>
      <c r="C91" s="3"/>
      <c r="D91" s="3" t="s">
        <v>302</v>
      </c>
      <c r="E91" s="3">
        <v>2001</v>
      </c>
      <c r="F91" s="3">
        <v>2</v>
      </c>
      <c r="G91" s="3"/>
      <c r="H91" s="4">
        <v>130</v>
      </c>
      <c r="I91" s="4">
        <f t="shared" si="6"/>
        <v>157.29999999999998</v>
      </c>
      <c r="J91" s="18"/>
      <c r="K91" s="20"/>
      <c r="L91" s="18"/>
      <c r="M91" s="2"/>
    </row>
    <row r="92" spans="1:13" ht="30" customHeight="1" x14ac:dyDescent="0.3">
      <c r="A92" s="19" t="s">
        <v>1379</v>
      </c>
      <c r="B92" s="3" t="s">
        <v>172</v>
      </c>
      <c r="C92" s="3"/>
      <c r="D92" s="3" t="s">
        <v>302</v>
      </c>
      <c r="E92" s="3">
        <v>2017</v>
      </c>
      <c r="F92" s="3">
        <v>5</v>
      </c>
      <c r="G92" s="3"/>
      <c r="H92" s="4">
        <v>495</v>
      </c>
      <c r="I92" s="4">
        <f t="shared" si="6"/>
        <v>598.94999999999993</v>
      </c>
      <c r="J92" s="18"/>
      <c r="K92" s="20" t="s">
        <v>636</v>
      </c>
      <c r="L92" s="18"/>
      <c r="M92" s="2"/>
    </row>
    <row r="93" spans="1:13" ht="30" customHeight="1" x14ac:dyDescent="0.3">
      <c r="A93" s="19" t="s">
        <v>625</v>
      </c>
      <c r="B93" s="3" t="s">
        <v>623</v>
      </c>
      <c r="C93" s="3"/>
      <c r="D93" s="3" t="s">
        <v>302</v>
      </c>
      <c r="E93" s="3">
        <v>2019</v>
      </c>
      <c r="F93" s="3">
        <v>6</v>
      </c>
      <c r="G93" s="3"/>
      <c r="H93" s="4">
        <v>42.98</v>
      </c>
      <c r="I93" s="4">
        <f t="shared" si="6"/>
        <v>52.005799999999994</v>
      </c>
      <c r="J93" s="18"/>
      <c r="K93" s="20" t="s">
        <v>62</v>
      </c>
      <c r="L93" s="18"/>
      <c r="M93" s="2"/>
    </row>
    <row r="94" spans="1:13" ht="30" customHeight="1" x14ac:dyDescent="0.3">
      <c r="A94" s="27" t="s">
        <v>1818</v>
      </c>
      <c r="B94" s="47" t="s">
        <v>768</v>
      </c>
      <c r="C94" s="47"/>
      <c r="D94" s="47" t="s">
        <v>302</v>
      </c>
      <c r="E94" s="46">
        <v>2019</v>
      </c>
      <c r="F94" s="46">
        <v>6</v>
      </c>
      <c r="G94" s="3"/>
      <c r="H94" s="4">
        <v>85</v>
      </c>
      <c r="I94" s="4">
        <f t="shared" si="6"/>
        <v>102.85</v>
      </c>
      <c r="J94" s="18"/>
      <c r="K94" s="20" t="s">
        <v>62</v>
      </c>
      <c r="L94" s="18"/>
      <c r="M94" s="2"/>
    </row>
    <row r="95" spans="1:13" ht="30" customHeight="1" x14ac:dyDescent="0.3">
      <c r="A95" s="19" t="s">
        <v>1771</v>
      </c>
      <c r="B95" s="3" t="s">
        <v>1412</v>
      </c>
      <c r="C95" s="3"/>
      <c r="D95" s="3" t="s">
        <v>302</v>
      </c>
      <c r="E95" s="3">
        <v>2018</v>
      </c>
      <c r="F95" s="3">
        <v>1</v>
      </c>
      <c r="G95" s="3"/>
      <c r="H95" s="4">
        <v>95</v>
      </c>
      <c r="I95" s="4">
        <f t="shared" si="6"/>
        <v>114.95</v>
      </c>
      <c r="J95" s="18"/>
      <c r="K95" s="20"/>
      <c r="L95" s="18"/>
      <c r="M95" s="2"/>
    </row>
    <row r="96" spans="1:13" ht="30" customHeight="1" x14ac:dyDescent="0.3">
      <c r="A96" s="19" t="s">
        <v>1771</v>
      </c>
      <c r="B96" s="3" t="s">
        <v>1412</v>
      </c>
      <c r="C96" s="3"/>
      <c r="D96" s="3" t="s">
        <v>302</v>
      </c>
      <c r="E96" s="3">
        <v>2019</v>
      </c>
      <c r="F96" s="3">
        <v>1</v>
      </c>
      <c r="G96" s="3"/>
      <c r="H96" s="4">
        <v>95</v>
      </c>
      <c r="I96" s="4">
        <f t="shared" si="6"/>
        <v>114.95</v>
      </c>
      <c r="J96" s="18"/>
      <c r="K96" s="20"/>
      <c r="L96" s="18"/>
      <c r="M96" s="2"/>
    </row>
    <row r="97" spans="1:13" ht="30" customHeight="1" x14ac:dyDescent="0.3">
      <c r="A97" s="19" t="s">
        <v>1772</v>
      </c>
      <c r="B97" s="3" t="s">
        <v>261</v>
      </c>
      <c r="C97" s="3" t="s">
        <v>412</v>
      </c>
      <c r="D97" s="3" t="s">
        <v>302</v>
      </c>
      <c r="E97" s="3">
        <v>2023</v>
      </c>
      <c r="F97" s="3">
        <v>12</v>
      </c>
      <c r="G97" s="3"/>
      <c r="H97" s="4">
        <v>6.61</v>
      </c>
      <c r="I97" s="4">
        <f t="shared" si="6"/>
        <v>7.9981</v>
      </c>
      <c r="J97" s="18"/>
      <c r="K97" s="20" t="s">
        <v>62</v>
      </c>
      <c r="L97" s="18"/>
      <c r="M97" s="2"/>
    </row>
    <row r="98" spans="1:13" ht="30" customHeight="1" x14ac:dyDescent="0.3">
      <c r="A98" s="19" t="s">
        <v>1773</v>
      </c>
      <c r="B98" s="3" t="s">
        <v>897</v>
      </c>
      <c r="C98" s="3"/>
      <c r="D98" s="3" t="s">
        <v>302</v>
      </c>
      <c r="E98" s="3">
        <v>2019</v>
      </c>
      <c r="F98" s="3">
        <v>24</v>
      </c>
      <c r="G98" s="3"/>
      <c r="H98" s="4">
        <v>9.5</v>
      </c>
      <c r="I98" s="4">
        <f t="shared" si="6"/>
        <v>11.494999999999999</v>
      </c>
      <c r="J98" s="18"/>
      <c r="K98" s="20" t="s">
        <v>62</v>
      </c>
      <c r="L98" s="18"/>
      <c r="M98" s="2"/>
    </row>
    <row r="99" spans="1:13" ht="30" customHeight="1" x14ac:dyDescent="0.3">
      <c r="A99" s="19" t="s">
        <v>898</v>
      </c>
      <c r="B99" s="3" t="s">
        <v>897</v>
      </c>
      <c r="C99" s="3"/>
      <c r="D99" s="3" t="s">
        <v>302</v>
      </c>
      <c r="E99" s="3">
        <v>2020</v>
      </c>
      <c r="F99" s="3">
        <v>6</v>
      </c>
      <c r="G99" s="3"/>
      <c r="H99" s="4">
        <v>10.33</v>
      </c>
      <c r="I99" s="4">
        <f t="shared" si="6"/>
        <v>12.4993</v>
      </c>
      <c r="J99" s="18"/>
      <c r="K99" s="20"/>
      <c r="L99" s="18"/>
      <c r="M99" s="2"/>
    </row>
    <row r="100" spans="1:13" ht="30" customHeight="1" x14ac:dyDescent="0.3">
      <c r="A100" s="19" t="s">
        <v>568</v>
      </c>
      <c r="B100" s="3" t="s">
        <v>569</v>
      </c>
      <c r="C100" s="3"/>
      <c r="D100" s="3" t="s">
        <v>302</v>
      </c>
      <c r="E100" s="3">
        <v>2019</v>
      </c>
      <c r="F100" s="3">
        <v>12</v>
      </c>
      <c r="G100" s="3"/>
      <c r="H100" s="4">
        <v>13.64</v>
      </c>
      <c r="I100" s="4">
        <f t="shared" si="6"/>
        <v>16.5044</v>
      </c>
      <c r="J100" s="18"/>
      <c r="K100" s="20" t="s">
        <v>41</v>
      </c>
      <c r="L100" s="18"/>
      <c r="M100" s="2"/>
    </row>
    <row r="101" spans="1:13" ht="30" customHeight="1" x14ac:dyDescent="0.3">
      <c r="A101" s="19" t="s">
        <v>1774</v>
      </c>
      <c r="B101" s="3" t="s">
        <v>952</v>
      </c>
      <c r="C101" s="3"/>
      <c r="D101" s="3" t="s">
        <v>302</v>
      </c>
      <c r="E101" s="3">
        <v>2020</v>
      </c>
      <c r="F101" s="3">
        <v>6</v>
      </c>
      <c r="G101" s="3"/>
      <c r="H101" s="4">
        <v>15.62</v>
      </c>
      <c r="I101" s="4">
        <f t="shared" si="6"/>
        <v>18.900199999999998</v>
      </c>
      <c r="J101" s="18"/>
      <c r="K101" s="20"/>
      <c r="L101" s="18"/>
      <c r="M101" s="2"/>
    </row>
    <row r="102" spans="1:13" ht="30" customHeight="1" x14ac:dyDescent="0.3">
      <c r="A102" s="19" t="s">
        <v>1774</v>
      </c>
      <c r="B102" s="3" t="s">
        <v>952</v>
      </c>
      <c r="C102" s="3"/>
      <c r="D102" s="3" t="s">
        <v>302</v>
      </c>
      <c r="E102" s="3">
        <v>2022</v>
      </c>
      <c r="F102" s="3">
        <v>12</v>
      </c>
      <c r="G102" s="3"/>
      <c r="H102" s="4">
        <v>17.27</v>
      </c>
      <c r="I102" s="4">
        <f t="shared" si="6"/>
        <v>20.896699999999999</v>
      </c>
      <c r="J102" s="18" t="s">
        <v>10</v>
      </c>
      <c r="K102" s="20" t="s">
        <v>62</v>
      </c>
      <c r="L102" s="18"/>
      <c r="M102" s="2"/>
    </row>
    <row r="103" spans="1:13" ht="30" customHeight="1" x14ac:dyDescent="0.3">
      <c r="A103" s="27" t="s">
        <v>1195</v>
      </c>
      <c r="B103" s="47" t="s">
        <v>1164</v>
      </c>
      <c r="C103" s="47"/>
      <c r="D103" s="47" t="s">
        <v>302</v>
      </c>
      <c r="E103" s="46">
        <v>2001</v>
      </c>
      <c r="F103" s="46">
        <v>1</v>
      </c>
      <c r="G103" s="3"/>
      <c r="H103" s="4">
        <v>10</v>
      </c>
      <c r="I103" s="4">
        <f t="shared" si="6"/>
        <v>12.1</v>
      </c>
      <c r="J103" s="18"/>
      <c r="K103" s="20"/>
      <c r="L103" s="18"/>
      <c r="M103" s="2"/>
    </row>
    <row r="104" spans="1:13" ht="30" customHeight="1" x14ac:dyDescent="0.3">
      <c r="A104" s="27" t="s">
        <v>1057</v>
      </c>
      <c r="B104" s="47" t="s">
        <v>1058</v>
      </c>
      <c r="C104" s="47"/>
      <c r="D104" s="47" t="s">
        <v>302</v>
      </c>
      <c r="E104" s="46">
        <v>2019</v>
      </c>
      <c r="F104" s="46">
        <v>6</v>
      </c>
      <c r="G104" s="3"/>
      <c r="H104" s="4">
        <v>16.12</v>
      </c>
      <c r="I104" s="4">
        <f t="shared" si="6"/>
        <v>19.505200000000002</v>
      </c>
      <c r="J104" s="18"/>
      <c r="K104" s="20"/>
      <c r="L104" s="18"/>
      <c r="M104" s="2"/>
    </row>
    <row r="105" spans="1:13" ht="30" customHeight="1" x14ac:dyDescent="0.3">
      <c r="A105" s="27" t="s">
        <v>1194</v>
      </c>
      <c r="B105" s="47" t="s">
        <v>1163</v>
      </c>
      <c r="C105" s="47"/>
      <c r="D105" s="47" t="s">
        <v>302</v>
      </c>
      <c r="E105" s="46">
        <v>2000</v>
      </c>
      <c r="F105" s="46">
        <v>1</v>
      </c>
      <c r="G105" s="3"/>
      <c r="H105" s="4">
        <v>10</v>
      </c>
      <c r="I105" s="4">
        <f t="shared" si="6"/>
        <v>12.1</v>
      </c>
      <c r="J105" s="18"/>
      <c r="K105" s="20"/>
      <c r="L105" s="18"/>
      <c r="M105" s="2"/>
    </row>
    <row r="106" spans="1:13" ht="30" customHeight="1" x14ac:dyDescent="0.3">
      <c r="A106" s="19" t="s">
        <v>1770</v>
      </c>
      <c r="B106" s="3" t="s">
        <v>1767</v>
      </c>
      <c r="C106" s="3"/>
      <c r="D106" s="3" t="s">
        <v>302</v>
      </c>
      <c r="E106" s="3">
        <v>2021</v>
      </c>
      <c r="F106" s="3">
        <v>12</v>
      </c>
      <c r="G106" s="3"/>
      <c r="H106" s="4">
        <v>15.7</v>
      </c>
      <c r="I106" s="18">
        <f>H106*'Other appellations'!$L$7</f>
        <v>18.997</v>
      </c>
      <c r="J106" s="18" t="s">
        <v>10</v>
      </c>
      <c r="K106" s="20" t="s">
        <v>62</v>
      </c>
      <c r="L106" s="18"/>
      <c r="M106" s="2"/>
    </row>
    <row r="107" spans="1:13" ht="30" customHeight="1" x14ac:dyDescent="0.3">
      <c r="A107" s="19" t="s">
        <v>1775</v>
      </c>
      <c r="B107" s="3" t="s">
        <v>261</v>
      </c>
      <c r="C107" s="3"/>
      <c r="D107" s="3" t="s">
        <v>302</v>
      </c>
      <c r="E107" s="3">
        <v>2022</v>
      </c>
      <c r="F107" s="3">
        <v>12</v>
      </c>
      <c r="G107" s="3"/>
      <c r="H107" s="4">
        <v>6.61</v>
      </c>
      <c r="I107" s="4">
        <f>H107*$L$7</f>
        <v>7.9981</v>
      </c>
      <c r="J107" s="18"/>
      <c r="K107" s="20" t="s">
        <v>62</v>
      </c>
      <c r="L107" s="18"/>
      <c r="M107" s="2"/>
    </row>
    <row r="108" spans="1:13" ht="30" customHeight="1" x14ac:dyDescent="0.3">
      <c r="A108" s="19" t="s">
        <v>1775</v>
      </c>
      <c r="B108" s="3" t="s">
        <v>461</v>
      </c>
      <c r="C108" s="3"/>
      <c r="D108" s="3" t="s">
        <v>302</v>
      </c>
      <c r="E108" s="3">
        <v>2023</v>
      </c>
      <c r="F108" s="3">
        <v>12</v>
      </c>
      <c r="G108" s="3"/>
      <c r="H108" s="4">
        <v>10.74</v>
      </c>
      <c r="I108" s="4">
        <f>H108*$L$7</f>
        <v>12.9954</v>
      </c>
      <c r="J108" s="18" t="s">
        <v>10</v>
      </c>
      <c r="K108" s="20" t="s">
        <v>41</v>
      </c>
      <c r="L108" s="18"/>
      <c r="M108" s="2"/>
    </row>
    <row r="109" spans="1:13" ht="30" customHeight="1" x14ac:dyDescent="0.3">
      <c r="A109" s="19" t="s">
        <v>1769</v>
      </c>
      <c r="B109" s="3" t="s">
        <v>1767</v>
      </c>
      <c r="C109" s="3"/>
      <c r="D109" s="3" t="s">
        <v>302</v>
      </c>
      <c r="E109" s="3">
        <v>2022</v>
      </c>
      <c r="F109" s="3">
        <v>12</v>
      </c>
      <c r="G109" s="3"/>
      <c r="H109" s="4">
        <v>11.98</v>
      </c>
      <c r="I109" s="18">
        <f>H109*'Other appellations'!$L$7</f>
        <v>14.495800000000001</v>
      </c>
      <c r="J109" s="18" t="s">
        <v>10</v>
      </c>
      <c r="K109" s="20" t="s">
        <v>62</v>
      </c>
      <c r="L109" s="18"/>
      <c r="M109" s="2"/>
    </row>
    <row r="110" spans="1:13" ht="30" customHeight="1" x14ac:dyDescent="0.3">
      <c r="A110" s="19" t="s">
        <v>1819</v>
      </c>
      <c r="B110" s="3" t="s">
        <v>1767</v>
      </c>
      <c r="C110" s="3"/>
      <c r="D110" s="3" t="s">
        <v>302</v>
      </c>
      <c r="E110" s="3">
        <v>2022</v>
      </c>
      <c r="F110" s="3">
        <v>12</v>
      </c>
      <c r="G110" s="3"/>
      <c r="H110" s="4">
        <v>8.27</v>
      </c>
      <c r="I110" s="18">
        <f>H110*'Other appellations'!$L$7</f>
        <v>10.006699999999999</v>
      </c>
      <c r="J110" s="18" t="s">
        <v>10</v>
      </c>
      <c r="K110" s="20" t="s">
        <v>62</v>
      </c>
      <c r="L110" s="18"/>
      <c r="M110" s="2"/>
    </row>
    <row r="111" spans="1:13" ht="30" customHeight="1" x14ac:dyDescent="0.3">
      <c r="A111" s="19" t="s">
        <v>1768</v>
      </c>
      <c r="B111" s="3" t="s">
        <v>1767</v>
      </c>
      <c r="C111" s="3"/>
      <c r="D111" s="3" t="s">
        <v>302</v>
      </c>
      <c r="E111" s="3">
        <v>2023</v>
      </c>
      <c r="F111" s="3">
        <v>24</v>
      </c>
      <c r="G111" s="3"/>
      <c r="H111" s="4">
        <v>8.27</v>
      </c>
      <c r="I111" s="18">
        <f>H111*'Other appellations'!$L$7</f>
        <v>10.006699999999999</v>
      </c>
      <c r="J111" s="18" t="s">
        <v>10</v>
      </c>
      <c r="K111" s="20" t="s">
        <v>62</v>
      </c>
      <c r="L111" s="18"/>
      <c r="M111" s="2"/>
    </row>
    <row r="112" spans="1:13" ht="30" customHeight="1" x14ac:dyDescent="0.3">
      <c r="A112" s="19" t="s">
        <v>1466</v>
      </c>
      <c r="B112" s="46" t="s">
        <v>1702</v>
      </c>
      <c r="C112" s="47"/>
      <c r="D112" s="47" t="s">
        <v>302</v>
      </c>
      <c r="E112" s="46">
        <v>2015</v>
      </c>
      <c r="F112" s="46">
        <v>12</v>
      </c>
      <c r="G112" s="3"/>
      <c r="H112" s="4">
        <v>19.84</v>
      </c>
      <c r="I112" s="4">
        <f t="shared" ref="I112:I127" si="7">H112*$L$7</f>
        <v>24.006399999999999</v>
      </c>
      <c r="J112" s="18"/>
      <c r="K112" s="20"/>
      <c r="L112" s="18"/>
      <c r="M112" s="2"/>
    </row>
    <row r="113" spans="1:13" ht="30" customHeight="1" x14ac:dyDescent="0.3">
      <c r="A113" s="19" t="s">
        <v>1466</v>
      </c>
      <c r="B113" s="46" t="s">
        <v>1702</v>
      </c>
      <c r="C113" s="3"/>
      <c r="D113" s="3" t="s">
        <v>302</v>
      </c>
      <c r="E113" s="3">
        <v>2019</v>
      </c>
      <c r="F113" s="3">
        <v>12</v>
      </c>
      <c r="G113" s="3"/>
      <c r="H113" s="4">
        <v>19.5</v>
      </c>
      <c r="I113" s="4">
        <f t="shared" si="7"/>
        <v>23.594999999999999</v>
      </c>
      <c r="J113" s="18"/>
      <c r="K113" s="20"/>
      <c r="L113" s="18"/>
      <c r="M113" s="2"/>
    </row>
    <row r="114" spans="1:13" ht="30" customHeight="1" x14ac:dyDescent="0.3">
      <c r="A114" s="19" t="s">
        <v>1466</v>
      </c>
      <c r="B114" s="46" t="s">
        <v>1702</v>
      </c>
      <c r="C114" s="3"/>
      <c r="D114" s="3" t="s">
        <v>302</v>
      </c>
      <c r="E114" s="3">
        <v>2020</v>
      </c>
      <c r="F114" s="3">
        <v>12</v>
      </c>
      <c r="G114" s="3"/>
      <c r="H114" s="4">
        <v>19.5</v>
      </c>
      <c r="I114" s="4">
        <f t="shared" si="7"/>
        <v>23.594999999999999</v>
      </c>
      <c r="J114" s="18"/>
      <c r="K114" s="20"/>
      <c r="L114" s="18"/>
      <c r="M114" s="2"/>
    </row>
    <row r="115" spans="1:13" ht="30" customHeight="1" x14ac:dyDescent="0.3">
      <c r="A115" s="19" t="s">
        <v>1466</v>
      </c>
      <c r="B115" s="46" t="s">
        <v>1702</v>
      </c>
      <c r="C115" s="3"/>
      <c r="D115" s="3" t="s">
        <v>302</v>
      </c>
      <c r="E115" s="3">
        <v>2021</v>
      </c>
      <c r="F115" s="3">
        <v>12</v>
      </c>
      <c r="G115" s="3"/>
      <c r="H115" s="4">
        <v>19.5</v>
      </c>
      <c r="I115" s="4">
        <f t="shared" si="7"/>
        <v>23.594999999999999</v>
      </c>
      <c r="J115" s="18" t="s">
        <v>10</v>
      </c>
      <c r="K115" s="20"/>
      <c r="L115" s="18"/>
      <c r="M115" s="2"/>
    </row>
    <row r="116" spans="1:13" ht="30" customHeight="1" x14ac:dyDescent="0.3">
      <c r="A116" s="27" t="s">
        <v>769</v>
      </c>
      <c r="B116" s="47" t="s">
        <v>1157</v>
      </c>
      <c r="C116" s="47"/>
      <c r="D116" s="47" t="s">
        <v>302</v>
      </c>
      <c r="E116" s="46">
        <v>2020</v>
      </c>
      <c r="F116" s="46">
        <v>6</v>
      </c>
      <c r="G116" s="3"/>
      <c r="H116" s="4">
        <v>23.97</v>
      </c>
      <c r="I116" s="4">
        <f t="shared" si="7"/>
        <v>29.003699999999998</v>
      </c>
      <c r="J116" s="18"/>
      <c r="K116" s="20"/>
      <c r="L116" s="18"/>
      <c r="M116" s="2"/>
    </row>
    <row r="117" spans="1:13" ht="30" customHeight="1" x14ac:dyDescent="0.3">
      <c r="A117" s="27" t="s">
        <v>769</v>
      </c>
      <c r="B117" s="46" t="s">
        <v>1002</v>
      </c>
      <c r="C117" s="47"/>
      <c r="D117" s="47" t="s">
        <v>302</v>
      </c>
      <c r="E117" s="46">
        <v>2020</v>
      </c>
      <c r="F117" s="46">
        <v>12</v>
      </c>
      <c r="G117" s="3"/>
      <c r="H117" s="4">
        <v>17.84</v>
      </c>
      <c r="I117" s="4">
        <f t="shared" si="7"/>
        <v>21.586399999999998</v>
      </c>
      <c r="J117" s="18"/>
      <c r="K117" s="20"/>
      <c r="L117" s="18"/>
      <c r="M117" s="2"/>
    </row>
    <row r="118" spans="1:13" ht="30" customHeight="1" x14ac:dyDescent="0.3">
      <c r="A118" s="19" t="s">
        <v>769</v>
      </c>
      <c r="B118" s="3" t="s">
        <v>74</v>
      </c>
      <c r="C118" s="3"/>
      <c r="D118" s="3" t="s">
        <v>302</v>
      </c>
      <c r="E118" s="3">
        <v>1998</v>
      </c>
      <c r="F118" s="3">
        <v>1</v>
      </c>
      <c r="G118" s="3"/>
      <c r="H118" s="4">
        <v>20</v>
      </c>
      <c r="I118" s="4">
        <f t="shared" si="7"/>
        <v>24.2</v>
      </c>
      <c r="J118" s="18"/>
      <c r="K118" s="20"/>
      <c r="L118" s="18"/>
      <c r="M118" s="2"/>
    </row>
    <row r="119" spans="1:13" ht="30" customHeight="1" x14ac:dyDescent="0.3">
      <c r="A119" s="27" t="s">
        <v>769</v>
      </c>
      <c r="B119" s="47" t="s">
        <v>768</v>
      </c>
      <c r="C119" s="47"/>
      <c r="D119" s="47" t="s">
        <v>302</v>
      </c>
      <c r="E119" s="46">
        <v>2020</v>
      </c>
      <c r="F119" s="46">
        <v>12</v>
      </c>
      <c r="G119" s="3"/>
      <c r="H119" s="4">
        <v>17.309999999999999</v>
      </c>
      <c r="I119" s="4">
        <f t="shared" si="7"/>
        <v>20.945099999999996</v>
      </c>
      <c r="J119" s="18"/>
      <c r="K119" s="20" t="s">
        <v>62</v>
      </c>
      <c r="L119" s="18"/>
      <c r="M119" s="2"/>
    </row>
    <row r="120" spans="1:13" ht="30" customHeight="1" x14ac:dyDescent="0.3">
      <c r="A120" s="19" t="s">
        <v>745</v>
      </c>
      <c r="B120" s="3" t="s">
        <v>743</v>
      </c>
      <c r="C120" s="3"/>
      <c r="D120" s="3" t="s">
        <v>302</v>
      </c>
      <c r="E120" s="3">
        <v>2018</v>
      </c>
      <c r="F120" s="3">
        <v>12</v>
      </c>
      <c r="G120" s="3"/>
      <c r="H120" s="4">
        <v>23.14</v>
      </c>
      <c r="I120" s="4">
        <f t="shared" si="7"/>
        <v>27.999400000000001</v>
      </c>
      <c r="J120" s="18"/>
      <c r="K120" s="20" t="s">
        <v>62</v>
      </c>
      <c r="L120" s="18"/>
      <c r="M120" s="2"/>
    </row>
    <row r="121" spans="1:13" ht="30" customHeight="1" x14ac:dyDescent="0.3">
      <c r="A121" s="19" t="s">
        <v>745</v>
      </c>
      <c r="B121" s="3" t="s">
        <v>743</v>
      </c>
      <c r="C121" s="3"/>
      <c r="D121" s="3" t="s">
        <v>302</v>
      </c>
      <c r="E121" s="3">
        <v>2019</v>
      </c>
      <c r="F121" s="3">
        <v>12</v>
      </c>
      <c r="G121" s="3"/>
      <c r="H121" s="4">
        <v>24.79</v>
      </c>
      <c r="I121" s="4">
        <f t="shared" si="7"/>
        <v>29.995899999999999</v>
      </c>
      <c r="J121" s="18"/>
      <c r="K121" s="20" t="s">
        <v>62</v>
      </c>
      <c r="L121" s="18"/>
      <c r="M121" s="2"/>
    </row>
    <row r="122" spans="1:13" ht="30" customHeight="1" x14ac:dyDescent="0.3">
      <c r="A122" s="19" t="s">
        <v>993</v>
      </c>
      <c r="B122" s="3" t="s">
        <v>743</v>
      </c>
      <c r="C122" s="3"/>
      <c r="D122" s="3" t="s">
        <v>302</v>
      </c>
      <c r="E122" s="3">
        <v>2020</v>
      </c>
      <c r="F122" s="3">
        <v>12</v>
      </c>
      <c r="G122" s="3"/>
      <c r="H122" s="4">
        <v>19.84</v>
      </c>
      <c r="I122" s="4">
        <f t="shared" si="7"/>
        <v>24.006399999999999</v>
      </c>
      <c r="J122" s="18"/>
      <c r="K122" s="20"/>
      <c r="L122" s="18"/>
      <c r="M122" s="2"/>
    </row>
    <row r="123" spans="1:13" ht="30" customHeight="1" x14ac:dyDescent="0.3">
      <c r="A123" s="19" t="s">
        <v>744</v>
      </c>
      <c r="B123" s="3" t="s">
        <v>743</v>
      </c>
      <c r="C123" s="3"/>
      <c r="D123" s="3" t="s">
        <v>302</v>
      </c>
      <c r="E123" s="3">
        <v>2021</v>
      </c>
      <c r="F123" s="3">
        <v>6</v>
      </c>
      <c r="G123" s="3"/>
      <c r="H123" s="4">
        <v>15.7</v>
      </c>
      <c r="I123" s="4">
        <f t="shared" si="7"/>
        <v>18.997</v>
      </c>
      <c r="J123" s="18"/>
      <c r="K123" s="20"/>
      <c r="L123" s="18"/>
      <c r="M123" s="2"/>
    </row>
    <row r="124" spans="1:13" ht="30" customHeight="1" x14ac:dyDescent="0.3">
      <c r="A124" s="19" t="s">
        <v>1639</v>
      </c>
      <c r="B124" s="3" t="s">
        <v>1157</v>
      </c>
      <c r="C124" s="3"/>
      <c r="D124" s="3" t="s">
        <v>302</v>
      </c>
      <c r="E124" s="3">
        <v>2012</v>
      </c>
      <c r="F124" s="3">
        <v>1</v>
      </c>
      <c r="G124" s="3"/>
      <c r="H124" s="4">
        <v>55</v>
      </c>
      <c r="I124" s="4">
        <f t="shared" si="7"/>
        <v>66.55</v>
      </c>
      <c r="J124" s="18"/>
      <c r="K124" s="20"/>
      <c r="L124" s="18"/>
      <c r="M124" s="2"/>
    </row>
    <row r="125" spans="1:13" ht="30" customHeight="1" x14ac:dyDescent="0.3">
      <c r="A125" s="19" t="s">
        <v>1639</v>
      </c>
      <c r="B125" s="3" t="s">
        <v>1157</v>
      </c>
      <c r="C125" s="3"/>
      <c r="D125" s="3" t="s">
        <v>302</v>
      </c>
      <c r="E125" s="3">
        <v>2016</v>
      </c>
      <c r="F125" s="3">
        <v>1</v>
      </c>
      <c r="G125" s="3"/>
      <c r="H125" s="4">
        <v>45</v>
      </c>
      <c r="I125" s="4">
        <f t="shared" si="7"/>
        <v>54.449999999999996</v>
      </c>
      <c r="J125" s="18"/>
      <c r="K125" s="20"/>
      <c r="L125" s="18"/>
      <c r="M125" s="2"/>
    </row>
    <row r="126" spans="1:13" ht="30" customHeight="1" x14ac:dyDescent="0.3">
      <c r="A126" s="19" t="s">
        <v>1639</v>
      </c>
      <c r="B126" s="3" t="s">
        <v>1157</v>
      </c>
      <c r="C126" s="3"/>
      <c r="D126" s="3" t="s">
        <v>302</v>
      </c>
      <c r="E126" s="3">
        <v>2017</v>
      </c>
      <c r="F126" s="3">
        <v>1</v>
      </c>
      <c r="G126" s="3"/>
      <c r="H126" s="4">
        <v>45</v>
      </c>
      <c r="I126" s="4">
        <f t="shared" si="7"/>
        <v>54.449999999999996</v>
      </c>
      <c r="J126" s="18"/>
      <c r="K126" s="20"/>
      <c r="L126" s="18"/>
      <c r="M126" s="57"/>
    </row>
    <row r="127" spans="1:13" ht="30" customHeight="1" x14ac:dyDescent="0.3">
      <c r="A127" s="19" t="s">
        <v>1639</v>
      </c>
      <c r="B127" s="3" t="s">
        <v>1157</v>
      </c>
      <c r="C127" s="3"/>
      <c r="D127" s="3" t="s">
        <v>302</v>
      </c>
      <c r="E127" s="3">
        <v>2018</v>
      </c>
      <c r="F127" s="3">
        <v>1</v>
      </c>
      <c r="G127" s="3"/>
      <c r="H127" s="4">
        <v>45</v>
      </c>
      <c r="I127" s="4">
        <f t="shared" si="7"/>
        <v>54.449999999999996</v>
      </c>
      <c r="J127" s="18"/>
      <c r="K127" s="20"/>
      <c r="L127" s="18"/>
      <c r="M127" s="2"/>
    </row>
    <row r="128" spans="1:13" ht="30" customHeight="1" x14ac:dyDescent="0.3">
      <c r="A128" s="19" t="s">
        <v>1446</v>
      </c>
      <c r="B128" s="3" t="s">
        <v>195</v>
      </c>
      <c r="C128" s="3"/>
      <c r="D128" s="3" t="s">
        <v>376</v>
      </c>
      <c r="E128" s="3">
        <v>2018</v>
      </c>
      <c r="F128" s="3">
        <v>6</v>
      </c>
      <c r="G128" s="3"/>
      <c r="H128" s="4">
        <v>32.229999999999997</v>
      </c>
      <c r="I128" s="18">
        <f>H128*'Other appellations'!$L$7</f>
        <v>38.998299999999993</v>
      </c>
      <c r="J128" s="18"/>
      <c r="K128" s="20"/>
      <c r="L128" s="18"/>
      <c r="M128" s="2"/>
    </row>
    <row r="129" spans="1:13" ht="30" customHeight="1" x14ac:dyDescent="0.3">
      <c r="A129" s="27" t="s">
        <v>1480</v>
      </c>
      <c r="B129" s="47" t="s">
        <v>410</v>
      </c>
      <c r="C129" s="3" t="s">
        <v>412</v>
      </c>
      <c r="D129" s="47" t="s">
        <v>302</v>
      </c>
      <c r="E129" s="46">
        <v>2021</v>
      </c>
      <c r="F129" s="46">
        <v>12</v>
      </c>
      <c r="G129" s="3"/>
      <c r="H129" s="4">
        <v>8.27</v>
      </c>
      <c r="I129" s="4">
        <f t="shared" ref="I129:I138" si="8">H129*$L$7</f>
        <v>10.006699999999999</v>
      </c>
      <c r="J129" s="18"/>
      <c r="K129" s="20" t="s">
        <v>41</v>
      </c>
      <c r="L129" s="18"/>
      <c r="M129" s="2"/>
    </row>
    <row r="130" spans="1:13" ht="30" customHeight="1" x14ac:dyDescent="0.3">
      <c r="A130" s="27" t="s">
        <v>1658</v>
      </c>
      <c r="B130" s="47" t="s">
        <v>410</v>
      </c>
      <c r="C130" s="47" t="s">
        <v>557</v>
      </c>
      <c r="D130" s="47" t="s">
        <v>302</v>
      </c>
      <c r="E130" s="46">
        <v>2021</v>
      </c>
      <c r="F130" s="46">
        <v>24</v>
      </c>
      <c r="G130" s="3"/>
      <c r="H130" s="4">
        <v>8.27</v>
      </c>
      <c r="I130" s="4">
        <f t="shared" si="8"/>
        <v>10.006699999999999</v>
      </c>
      <c r="J130" s="18"/>
      <c r="K130" s="20" t="s">
        <v>41</v>
      </c>
      <c r="L130" s="18"/>
      <c r="M130" s="2"/>
    </row>
    <row r="131" spans="1:13" ht="30" customHeight="1" x14ac:dyDescent="0.3">
      <c r="A131" s="27" t="s">
        <v>1659</v>
      </c>
      <c r="B131" s="47" t="s">
        <v>410</v>
      </c>
      <c r="C131" s="47"/>
      <c r="D131" s="47" t="s">
        <v>302</v>
      </c>
      <c r="E131" s="46">
        <v>2020</v>
      </c>
      <c r="F131" s="46">
        <v>24</v>
      </c>
      <c r="G131" s="3"/>
      <c r="H131" s="4">
        <v>8.27</v>
      </c>
      <c r="I131" s="4">
        <f t="shared" si="8"/>
        <v>10.006699999999999</v>
      </c>
      <c r="J131" s="18"/>
      <c r="K131" s="20" t="s">
        <v>41</v>
      </c>
      <c r="L131" s="18"/>
      <c r="M131" s="2"/>
    </row>
    <row r="132" spans="1:13" ht="30" customHeight="1" x14ac:dyDescent="0.3">
      <c r="A132" s="27" t="s">
        <v>1788</v>
      </c>
      <c r="B132" s="47" t="s">
        <v>730</v>
      </c>
      <c r="C132" s="47"/>
      <c r="D132" s="47" t="s">
        <v>302</v>
      </c>
      <c r="E132" s="46">
        <v>2011</v>
      </c>
      <c r="F132" s="46">
        <v>2</v>
      </c>
      <c r="G132" s="3"/>
      <c r="H132" s="4">
        <v>175</v>
      </c>
      <c r="I132" s="4">
        <f t="shared" si="8"/>
        <v>211.75</v>
      </c>
      <c r="J132" s="18" t="s">
        <v>10</v>
      </c>
      <c r="K132" s="20"/>
      <c r="L132" s="18"/>
      <c r="M132" s="2"/>
    </row>
    <row r="133" spans="1:13" ht="30" customHeight="1" x14ac:dyDescent="0.3">
      <c r="A133" s="27" t="s">
        <v>556</v>
      </c>
      <c r="B133" s="47" t="s">
        <v>663</v>
      </c>
      <c r="C133" s="47"/>
      <c r="D133" s="47" t="s">
        <v>302</v>
      </c>
      <c r="E133" s="46">
        <v>2019</v>
      </c>
      <c r="F133" s="46">
        <v>6</v>
      </c>
      <c r="G133" s="3"/>
      <c r="H133" s="4">
        <v>22.31</v>
      </c>
      <c r="I133" s="4">
        <f t="shared" si="8"/>
        <v>26.995099999999997</v>
      </c>
      <c r="J133" s="18"/>
      <c r="K133" s="20"/>
      <c r="L133" s="18"/>
      <c r="M133" s="2"/>
    </row>
    <row r="134" spans="1:13" ht="30" customHeight="1" x14ac:dyDescent="0.3">
      <c r="A134" s="19" t="s">
        <v>556</v>
      </c>
      <c r="B134" s="3" t="s">
        <v>740</v>
      </c>
      <c r="C134" s="3"/>
      <c r="D134" s="3" t="s">
        <v>302</v>
      </c>
      <c r="E134" s="3">
        <v>2022</v>
      </c>
      <c r="F134" s="3">
        <v>12</v>
      </c>
      <c r="G134" s="3"/>
      <c r="H134" s="4">
        <v>21.49</v>
      </c>
      <c r="I134" s="4">
        <f t="shared" si="8"/>
        <v>26.002899999999997</v>
      </c>
      <c r="J134" s="18" t="s">
        <v>10</v>
      </c>
      <c r="K134" s="20" t="s">
        <v>41</v>
      </c>
      <c r="L134" s="18"/>
      <c r="M134" s="2"/>
    </row>
    <row r="135" spans="1:13" ht="30" customHeight="1" x14ac:dyDescent="0.3">
      <c r="A135" s="19" t="s">
        <v>556</v>
      </c>
      <c r="B135" s="3" t="s">
        <v>527</v>
      </c>
      <c r="C135" s="3"/>
      <c r="D135" s="3" t="s">
        <v>302</v>
      </c>
      <c r="E135" s="3">
        <v>2018</v>
      </c>
      <c r="F135" s="3">
        <v>1</v>
      </c>
      <c r="G135" s="3"/>
      <c r="H135" s="4">
        <v>18.18</v>
      </c>
      <c r="I135" s="4">
        <f t="shared" si="8"/>
        <v>21.997799999999998</v>
      </c>
      <c r="J135" s="18"/>
      <c r="K135" s="20"/>
      <c r="L135" s="18"/>
      <c r="M135" s="2"/>
    </row>
    <row r="136" spans="1:13" ht="30" customHeight="1" x14ac:dyDescent="0.3">
      <c r="A136" s="19" t="s">
        <v>1861</v>
      </c>
      <c r="B136" s="3" t="s">
        <v>740</v>
      </c>
      <c r="C136" s="3"/>
      <c r="D136" s="3" t="s">
        <v>302</v>
      </c>
      <c r="E136" s="3">
        <v>2022</v>
      </c>
      <c r="F136" s="3">
        <v>6</v>
      </c>
      <c r="G136" s="3"/>
      <c r="H136" s="4">
        <v>34.299999999999997</v>
      </c>
      <c r="I136" s="4">
        <f t="shared" si="8"/>
        <v>41.502999999999993</v>
      </c>
      <c r="J136" s="18" t="s">
        <v>10</v>
      </c>
      <c r="K136" s="20"/>
      <c r="L136" s="18"/>
      <c r="M136" s="2"/>
    </row>
    <row r="137" spans="1:13" ht="30" customHeight="1" x14ac:dyDescent="0.3">
      <c r="A137" s="19" t="s">
        <v>472</v>
      </c>
      <c r="B137" s="3" t="s">
        <v>271</v>
      </c>
      <c r="C137" s="3"/>
      <c r="D137" s="3" t="s">
        <v>302</v>
      </c>
      <c r="E137" s="3">
        <v>2016</v>
      </c>
      <c r="F137" s="3">
        <v>1</v>
      </c>
      <c r="G137" s="3"/>
      <c r="H137" s="4">
        <v>47</v>
      </c>
      <c r="I137" s="4">
        <f t="shared" si="8"/>
        <v>56.87</v>
      </c>
      <c r="J137" s="18"/>
      <c r="K137" s="20"/>
      <c r="L137" s="18"/>
      <c r="M137" s="2"/>
    </row>
    <row r="138" spans="1:13" ht="30" customHeight="1" x14ac:dyDescent="0.3">
      <c r="A138" s="19" t="s">
        <v>472</v>
      </c>
      <c r="B138" s="46" t="s">
        <v>271</v>
      </c>
      <c r="C138" s="47"/>
      <c r="D138" s="47" t="s">
        <v>302</v>
      </c>
      <c r="E138" s="46">
        <v>2017</v>
      </c>
      <c r="F138" s="46">
        <v>1</v>
      </c>
      <c r="G138" s="3"/>
      <c r="H138" s="4">
        <v>50</v>
      </c>
      <c r="I138" s="4">
        <f t="shared" si="8"/>
        <v>60.5</v>
      </c>
      <c r="J138" s="18"/>
      <c r="K138" s="20"/>
      <c r="L138" s="18"/>
      <c r="M138" s="2"/>
    </row>
    <row r="139" spans="1:13" ht="30" customHeight="1" x14ac:dyDescent="0.3">
      <c r="A139" s="19" t="s">
        <v>292</v>
      </c>
      <c r="B139" s="3" t="s">
        <v>261</v>
      </c>
      <c r="C139" s="3"/>
      <c r="D139" s="3" t="s">
        <v>302</v>
      </c>
      <c r="E139" s="3">
        <v>2019</v>
      </c>
      <c r="F139" s="3">
        <v>3</v>
      </c>
      <c r="G139" s="3"/>
      <c r="H139" s="4">
        <v>12.4</v>
      </c>
      <c r="I139" s="4">
        <f t="shared" ref="I139:I146" si="9">H139*$L$7</f>
        <v>15.004</v>
      </c>
      <c r="J139" s="18"/>
      <c r="K139" s="20"/>
      <c r="L139" s="18"/>
      <c r="M139" s="2"/>
    </row>
    <row r="140" spans="1:13" ht="30" customHeight="1" x14ac:dyDescent="0.3">
      <c r="A140" s="19" t="s">
        <v>294</v>
      </c>
      <c r="B140" s="3" t="s">
        <v>261</v>
      </c>
      <c r="C140" s="3"/>
      <c r="D140" s="3" t="s">
        <v>302</v>
      </c>
      <c r="E140" s="3">
        <v>2020</v>
      </c>
      <c r="F140" s="3">
        <v>12</v>
      </c>
      <c r="G140" s="3"/>
      <c r="H140" s="4">
        <v>14.88</v>
      </c>
      <c r="I140" s="4">
        <f t="shared" si="9"/>
        <v>18.004799999999999</v>
      </c>
      <c r="J140" s="18"/>
      <c r="K140" s="20"/>
      <c r="L140" s="18"/>
      <c r="M140" s="2"/>
    </row>
    <row r="141" spans="1:13" ht="30" customHeight="1" x14ac:dyDescent="0.3">
      <c r="A141" s="27" t="s">
        <v>716</v>
      </c>
      <c r="B141" s="47" t="s">
        <v>503</v>
      </c>
      <c r="C141" s="47"/>
      <c r="D141" s="47" t="s">
        <v>302</v>
      </c>
      <c r="E141" s="46">
        <v>1989</v>
      </c>
      <c r="F141" s="46">
        <v>1</v>
      </c>
      <c r="G141" s="3"/>
      <c r="H141" s="4">
        <v>945</v>
      </c>
      <c r="I141" s="4">
        <f t="shared" si="9"/>
        <v>1143.45</v>
      </c>
      <c r="J141" s="18"/>
      <c r="K141" s="20"/>
      <c r="L141" s="18"/>
      <c r="M141" s="2"/>
    </row>
    <row r="142" spans="1:13" ht="30" customHeight="1" x14ac:dyDescent="0.3">
      <c r="A142" s="27" t="s">
        <v>1213</v>
      </c>
      <c r="B142" s="47" t="s">
        <v>1205</v>
      </c>
      <c r="C142" s="47"/>
      <c r="D142" s="47" t="s">
        <v>302</v>
      </c>
      <c r="E142" s="46">
        <v>1995</v>
      </c>
      <c r="F142" s="46">
        <v>5</v>
      </c>
      <c r="G142" s="3"/>
      <c r="H142" s="4">
        <v>25</v>
      </c>
      <c r="I142" s="4">
        <f t="shared" si="9"/>
        <v>30.25</v>
      </c>
      <c r="J142" s="18"/>
      <c r="K142" s="20"/>
      <c r="L142" s="18"/>
      <c r="M142" s="2"/>
    </row>
    <row r="143" spans="1:13" ht="30" customHeight="1" x14ac:dyDescent="0.3">
      <c r="A143" s="27" t="s">
        <v>717</v>
      </c>
      <c r="B143" s="47" t="s">
        <v>503</v>
      </c>
      <c r="C143" s="47" t="s">
        <v>431</v>
      </c>
      <c r="D143" s="47" t="s">
        <v>302</v>
      </c>
      <c r="E143" s="46">
        <v>2009</v>
      </c>
      <c r="F143" s="46">
        <v>3</v>
      </c>
      <c r="G143" s="3"/>
      <c r="H143" s="4">
        <v>295</v>
      </c>
      <c r="I143" s="4">
        <f t="shared" si="9"/>
        <v>356.95</v>
      </c>
      <c r="J143" s="18"/>
      <c r="K143" s="20"/>
      <c r="L143" s="18"/>
      <c r="M143" s="2"/>
    </row>
    <row r="144" spans="1:13" ht="30" customHeight="1" x14ac:dyDescent="0.3">
      <c r="A144" s="27" t="s">
        <v>1078</v>
      </c>
      <c r="B144" s="47" t="s">
        <v>503</v>
      </c>
      <c r="C144" s="47"/>
      <c r="D144" s="47" t="s">
        <v>302</v>
      </c>
      <c r="E144" s="46">
        <v>2009</v>
      </c>
      <c r="F144" s="46">
        <v>1</v>
      </c>
      <c r="G144" s="3"/>
      <c r="H144" s="4">
        <v>7950</v>
      </c>
      <c r="I144" s="4">
        <f t="shared" si="9"/>
        <v>9619.5</v>
      </c>
      <c r="J144" s="18"/>
      <c r="K144" s="20"/>
      <c r="L144" s="18"/>
      <c r="M144" s="2"/>
    </row>
    <row r="145" spans="1:13" ht="30" customHeight="1" x14ac:dyDescent="0.3">
      <c r="A145" s="19" t="s">
        <v>600</v>
      </c>
      <c r="B145" s="47" t="s">
        <v>634</v>
      </c>
      <c r="C145" s="3" t="s">
        <v>412</v>
      </c>
      <c r="D145" s="3" t="s">
        <v>302</v>
      </c>
      <c r="E145" s="3">
        <v>1993</v>
      </c>
      <c r="F145" s="3">
        <v>1</v>
      </c>
      <c r="G145" s="3"/>
      <c r="H145" s="4">
        <v>39</v>
      </c>
      <c r="I145" s="4">
        <f t="shared" si="9"/>
        <v>47.19</v>
      </c>
      <c r="J145" s="18"/>
      <c r="K145" s="20"/>
      <c r="L145" s="18"/>
      <c r="M145" s="2"/>
    </row>
    <row r="146" spans="1:13" ht="30" customHeight="1" x14ac:dyDescent="0.3">
      <c r="A146" s="19" t="s">
        <v>1233</v>
      </c>
      <c r="B146" s="3" t="s">
        <v>634</v>
      </c>
      <c r="C146" s="3"/>
      <c r="D146" s="3" t="s">
        <v>302</v>
      </c>
      <c r="E146" s="3">
        <v>2005</v>
      </c>
      <c r="F146" s="3">
        <v>6</v>
      </c>
      <c r="G146" s="3"/>
      <c r="H146" s="4">
        <v>125</v>
      </c>
      <c r="I146" s="4">
        <f t="shared" si="9"/>
        <v>151.25</v>
      </c>
      <c r="J146" s="18"/>
      <c r="K146" s="20" t="s">
        <v>35</v>
      </c>
      <c r="L146" s="18"/>
      <c r="M146" s="2"/>
    </row>
    <row r="147" spans="1:13" ht="30" customHeight="1" x14ac:dyDescent="0.3">
      <c r="A147" s="27" t="s">
        <v>1776</v>
      </c>
      <c r="B147" s="47" t="s">
        <v>634</v>
      </c>
      <c r="C147" s="47"/>
      <c r="D147" s="47" t="s">
        <v>302</v>
      </c>
      <c r="E147" s="46">
        <v>1991</v>
      </c>
      <c r="F147" s="46">
        <v>3</v>
      </c>
      <c r="G147" s="3"/>
      <c r="H147" s="4">
        <v>125</v>
      </c>
      <c r="I147" s="4">
        <f>H147*Bordeaux!$L$7</f>
        <v>151.25</v>
      </c>
      <c r="J147" s="18" t="s">
        <v>10</v>
      </c>
      <c r="K147" s="20"/>
      <c r="L147" s="18"/>
      <c r="M147" s="2"/>
    </row>
    <row r="148" spans="1:13" ht="30" customHeight="1" x14ac:dyDescent="0.3">
      <c r="A148" s="27" t="s">
        <v>1859</v>
      </c>
      <c r="B148" s="47" t="s">
        <v>634</v>
      </c>
      <c r="C148" s="47"/>
      <c r="D148" s="47" t="s">
        <v>302</v>
      </c>
      <c r="E148" s="46">
        <v>2015</v>
      </c>
      <c r="F148" s="46">
        <v>5</v>
      </c>
      <c r="G148" s="3"/>
      <c r="H148" s="4">
        <v>26.5</v>
      </c>
      <c r="I148" s="4">
        <f t="shared" ref="I148:I151" si="10">H148*$L$7</f>
        <v>32.064999999999998</v>
      </c>
      <c r="J148" s="18"/>
      <c r="K148" s="20"/>
      <c r="L148" s="18"/>
      <c r="M148" s="2"/>
    </row>
    <row r="149" spans="1:13" ht="30" customHeight="1" x14ac:dyDescent="0.3">
      <c r="A149" s="19" t="s">
        <v>498</v>
      </c>
      <c r="B149" s="3" t="s">
        <v>499</v>
      </c>
      <c r="C149" s="3"/>
      <c r="D149" s="3" t="s">
        <v>302</v>
      </c>
      <c r="E149" s="3">
        <v>2011</v>
      </c>
      <c r="F149" s="3">
        <v>12</v>
      </c>
      <c r="G149" s="3"/>
      <c r="H149" s="4">
        <v>115</v>
      </c>
      <c r="I149" s="4">
        <f t="shared" si="10"/>
        <v>139.15</v>
      </c>
      <c r="J149" s="18"/>
      <c r="K149" s="20" t="s">
        <v>62</v>
      </c>
      <c r="L149" s="18"/>
      <c r="M149" s="2"/>
    </row>
    <row r="150" spans="1:13" ht="30" customHeight="1" x14ac:dyDescent="0.3">
      <c r="A150" s="19" t="s">
        <v>819</v>
      </c>
      <c r="B150" s="3" t="s">
        <v>743</v>
      </c>
      <c r="C150" s="3"/>
      <c r="D150" s="3" t="s">
        <v>302</v>
      </c>
      <c r="E150" s="3">
        <v>2020</v>
      </c>
      <c r="F150" s="3">
        <v>3</v>
      </c>
      <c r="G150" s="3"/>
      <c r="H150" s="4">
        <v>49.17</v>
      </c>
      <c r="I150" s="4">
        <f t="shared" si="10"/>
        <v>59.495699999999999</v>
      </c>
      <c r="J150" s="18"/>
      <c r="K150" s="20"/>
      <c r="L150" s="18"/>
      <c r="M150" s="2"/>
    </row>
    <row r="151" spans="1:13" ht="30" customHeight="1" x14ac:dyDescent="0.3">
      <c r="A151" s="27" t="s">
        <v>869</v>
      </c>
      <c r="B151" s="47" t="s">
        <v>800</v>
      </c>
      <c r="D151" s="47" t="s">
        <v>302</v>
      </c>
      <c r="E151" s="46">
        <v>1996</v>
      </c>
      <c r="F151" s="46">
        <v>3</v>
      </c>
      <c r="G151" s="3"/>
      <c r="H151" s="4">
        <v>45</v>
      </c>
      <c r="I151" s="4">
        <f t="shared" si="10"/>
        <v>54.449999999999996</v>
      </c>
      <c r="J151" s="18"/>
      <c r="K151" s="20"/>
      <c r="L151" s="18"/>
      <c r="M151" s="2"/>
    </row>
    <row r="152" spans="1:13" ht="30" customHeight="1" x14ac:dyDescent="0.3">
      <c r="A152" s="27" t="s">
        <v>1610</v>
      </c>
      <c r="B152" s="47" t="s">
        <v>800</v>
      </c>
      <c r="C152" s="47" t="s">
        <v>431</v>
      </c>
      <c r="D152" s="47" t="s">
        <v>302</v>
      </c>
      <c r="E152" s="46">
        <v>2000</v>
      </c>
      <c r="F152" s="46">
        <v>1</v>
      </c>
      <c r="G152" s="3"/>
      <c r="H152" s="4">
        <v>45</v>
      </c>
      <c r="I152" s="4">
        <f>H152*Bordeaux!$L$7</f>
        <v>54.449999999999996</v>
      </c>
      <c r="J152" s="18" t="s">
        <v>10</v>
      </c>
      <c r="K152" s="20"/>
      <c r="L152" s="18"/>
      <c r="M152" s="2"/>
    </row>
    <row r="153" spans="1:13" ht="30" customHeight="1" x14ac:dyDescent="0.3">
      <c r="A153" s="27" t="s">
        <v>1611</v>
      </c>
      <c r="B153" s="47" t="s">
        <v>800</v>
      </c>
      <c r="C153" s="47"/>
      <c r="D153" s="47" t="s">
        <v>302</v>
      </c>
      <c r="E153" s="46">
        <v>1996</v>
      </c>
      <c r="F153" s="46">
        <v>1</v>
      </c>
      <c r="G153" s="3"/>
      <c r="H153" s="4">
        <v>45</v>
      </c>
      <c r="I153" s="4">
        <f>H153*Bordeaux!$L$7</f>
        <v>54.449999999999996</v>
      </c>
      <c r="J153" s="18" t="s">
        <v>10</v>
      </c>
      <c r="K153" s="20"/>
      <c r="L153" s="18"/>
      <c r="M153" s="2"/>
    </row>
    <row r="154" spans="1:13" ht="30" customHeight="1" x14ac:dyDescent="0.3">
      <c r="A154" s="27" t="s">
        <v>1437</v>
      </c>
      <c r="B154" s="47" t="s">
        <v>800</v>
      </c>
      <c r="C154" s="47" t="s">
        <v>431</v>
      </c>
      <c r="D154" s="47" t="s">
        <v>302</v>
      </c>
      <c r="E154" s="46">
        <v>2000</v>
      </c>
      <c r="F154" s="46">
        <v>2</v>
      </c>
      <c r="G154" s="3"/>
      <c r="H154" s="4">
        <v>45</v>
      </c>
      <c r="I154" s="4">
        <f>H154*$L$7</f>
        <v>54.449999999999996</v>
      </c>
      <c r="J154" s="18"/>
      <c r="K154" s="20"/>
      <c r="L154" s="18"/>
      <c r="M154" s="2"/>
    </row>
    <row r="155" spans="1:13" ht="30" customHeight="1" x14ac:dyDescent="0.3">
      <c r="A155" s="19" t="s">
        <v>1436</v>
      </c>
      <c r="B155" s="3" t="s">
        <v>952</v>
      </c>
      <c r="C155" s="3" t="s">
        <v>412</v>
      </c>
      <c r="D155" s="3" t="s">
        <v>302</v>
      </c>
      <c r="E155" s="3">
        <v>2022</v>
      </c>
      <c r="F155" s="3">
        <v>12</v>
      </c>
      <c r="G155" s="3"/>
      <c r="H155" s="4">
        <v>19.170000000000002</v>
      </c>
      <c r="I155" s="4">
        <f>H155*$L$7</f>
        <v>23.195700000000002</v>
      </c>
      <c r="J155" s="18" t="s">
        <v>10</v>
      </c>
      <c r="K155" s="20"/>
      <c r="L155" s="18"/>
      <c r="M155" s="57"/>
    </row>
    <row r="156" spans="1:13" ht="30" customHeight="1" x14ac:dyDescent="0.3">
      <c r="A156" s="19" t="s">
        <v>1445</v>
      </c>
      <c r="B156" s="3" t="s">
        <v>195</v>
      </c>
      <c r="C156" s="3"/>
      <c r="D156" s="3" t="s">
        <v>376</v>
      </c>
      <c r="E156" s="3">
        <v>2018</v>
      </c>
      <c r="F156" s="3">
        <v>6</v>
      </c>
      <c r="G156" s="3"/>
      <c r="H156" s="4">
        <v>23.97</v>
      </c>
      <c r="I156" s="18">
        <f>H156*'Other appellations'!$L$7</f>
        <v>29.003699999999998</v>
      </c>
      <c r="J156" s="18"/>
      <c r="K156" s="20"/>
      <c r="L156" s="18"/>
      <c r="M156" s="57"/>
    </row>
    <row r="157" spans="1:13" ht="30" customHeight="1" x14ac:dyDescent="0.3">
      <c r="A157" s="19" t="s">
        <v>1468</v>
      </c>
      <c r="B157" s="46" t="s">
        <v>461</v>
      </c>
      <c r="C157" s="3"/>
      <c r="D157" s="3" t="s">
        <v>302</v>
      </c>
      <c r="E157" s="3">
        <v>2022</v>
      </c>
      <c r="F157" s="3">
        <v>12</v>
      </c>
      <c r="G157" s="3"/>
      <c r="H157" s="4">
        <v>9.0500000000000007</v>
      </c>
      <c r="I157" s="4">
        <f t="shared" ref="I157:I167" si="11">H157*$L$7</f>
        <v>10.9505</v>
      </c>
      <c r="J157" s="18"/>
      <c r="K157" s="20" t="s">
        <v>41</v>
      </c>
      <c r="L157" s="18"/>
      <c r="M157" s="2"/>
    </row>
    <row r="158" spans="1:13" ht="30" customHeight="1" x14ac:dyDescent="0.3">
      <c r="A158" s="19" t="s">
        <v>1468</v>
      </c>
      <c r="B158" s="46" t="s">
        <v>461</v>
      </c>
      <c r="C158" s="3"/>
      <c r="D158" s="3" t="s">
        <v>302</v>
      </c>
      <c r="E158" s="3">
        <v>2023</v>
      </c>
      <c r="F158" s="3">
        <v>12</v>
      </c>
      <c r="G158" s="3"/>
      <c r="H158" s="4">
        <v>9.0500000000000007</v>
      </c>
      <c r="I158" s="4">
        <f t="shared" si="11"/>
        <v>10.9505</v>
      </c>
      <c r="J158" s="18" t="s">
        <v>10</v>
      </c>
      <c r="K158" s="20" t="s">
        <v>41</v>
      </c>
      <c r="L158" s="18"/>
      <c r="M158" s="2"/>
    </row>
    <row r="159" spans="1:13" ht="30" customHeight="1" x14ac:dyDescent="0.3">
      <c r="A159" s="19" t="s">
        <v>214</v>
      </c>
      <c r="B159" s="3" t="s">
        <v>88</v>
      </c>
      <c r="C159" s="3"/>
      <c r="D159" s="3" t="s">
        <v>302</v>
      </c>
      <c r="E159" s="3" t="s">
        <v>207</v>
      </c>
      <c r="F159" s="3">
        <v>1</v>
      </c>
      <c r="G159" s="3"/>
      <c r="H159" s="4">
        <v>45</v>
      </c>
      <c r="I159" s="4">
        <f t="shared" si="11"/>
        <v>54.449999999999996</v>
      </c>
      <c r="J159" s="3"/>
      <c r="K159" s="20"/>
      <c r="L159" s="18"/>
      <c r="M159" s="2"/>
    </row>
    <row r="160" spans="1:13" ht="30" customHeight="1" x14ac:dyDescent="0.3">
      <c r="A160" s="19" t="s">
        <v>1004</v>
      </c>
      <c r="B160" s="3" t="s">
        <v>461</v>
      </c>
      <c r="C160" s="3"/>
      <c r="D160" s="3" t="s">
        <v>302</v>
      </c>
      <c r="E160" s="3">
        <v>2021</v>
      </c>
      <c r="F160" s="3">
        <v>6</v>
      </c>
      <c r="G160" s="3"/>
      <c r="H160" s="4">
        <v>14.05</v>
      </c>
      <c r="I160" s="4">
        <f t="shared" si="11"/>
        <v>17.000499999999999</v>
      </c>
      <c r="J160" s="18"/>
      <c r="K160" s="20" t="s">
        <v>41</v>
      </c>
      <c r="L160" s="18"/>
      <c r="M160" s="2"/>
    </row>
    <row r="161" spans="1:13" ht="30" customHeight="1" x14ac:dyDescent="0.3">
      <c r="A161" s="19" t="s">
        <v>1004</v>
      </c>
      <c r="B161" s="3" t="s">
        <v>461</v>
      </c>
      <c r="C161" s="3"/>
      <c r="D161" s="3" t="s">
        <v>302</v>
      </c>
      <c r="E161" s="3">
        <v>2022</v>
      </c>
      <c r="F161" s="3">
        <v>12</v>
      </c>
      <c r="G161" s="3"/>
      <c r="H161" s="4">
        <v>14.05</v>
      </c>
      <c r="I161" s="4">
        <f t="shared" si="11"/>
        <v>17.000499999999999</v>
      </c>
      <c r="J161" s="18" t="s">
        <v>10</v>
      </c>
      <c r="K161" s="20" t="s">
        <v>41</v>
      </c>
      <c r="L161" s="18"/>
      <c r="M161" s="2"/>
    </row>
    <row r="162" spans="1:13" ht="30" customHeight="1" x14ac:dyDescent="0.3">
      <c r="A162" s="19" t="s">
        <v>390</v>
      </c>
      <c r="B162" s="3" t="s">
        <v>461</v>
      </c>
      <c r="C162" s="3"/>
      <c r="D162" s="3" t="s">
        <v>302</v>
      </c>
      <c r="E162" s="3">
        <v>2016</v>
      </c>
      <c r="F162" s="3">
        <v>1</v>
      </c>
      <c r="G162" s="3"/>
      <c r="H162" s="4">
        <v>45</v>
      </c>
      <c r="I162" s="4">
        <f t="shared" si="11"/>
        <v>54.449999999999996</v>
      </c>
      <c r="J162" s="18"/>
      <c r="K162" s="20" t="s">
        <v>40</v>
      </c>
      <c r="L162" s="18"/>
      <c r="M162" s="2"/>
    </row>
    <row r="163" spans="1:13" ht="30" customHeight="1" x14ac:dyDescent="0.3">
      <c r="A163" s="19" t="s">
        <v>391</v>
      </c>
      <c r="B163" s="3" t="s">
        <v>461</v>
      </c>
      <c r="C163" s="3" t="s">
        <v>412</v>
      </c>
      <c r="D163" s="3" t="s">
        <v>302</v>
      </c>
      <c r="E163" s="3">
        <v>2017</v>
      </c>
      <c r="F163" s="3">
        <v>1</v>
      </c>
      <c r="G163" s="3"/>
      <c r="H163" s="4">
        <v>45</v>
      </c>
      <c r="I163" s="4">
        <f t="shared" si="11"/>
        <v>54.449999999999996</v>
      </c>
      <c r="J163" s="18"/>
      <c r="K163" s="20" t="s">
        <v>40</v>
      </c>
      <c r="L163" s="18"/>
      <c r="M163" s="2"/>
    </row>
    <row r="164" spans="1:13" ht="30" customHeight="1" x14ac:dyDescent="0.3">
      <c r="A164" s="19" t="s">
        <v>1003</v>
      </c>
      <c r="B164" s="47" t="s">
        <v>461</v>
      </c>
      <c r="C164" s="47"/>
      <c r="D164" s="47" t="s">
        <v>302</v>
      </c>
      <c r="E164" s="46">
        <v>2002</v>
      </c>
      <c r="F164" s="46">
        <v>1</v>
      </c>
      <c r="G164" s="3"/>
      <c r="H164" s="4">
        <v>35</v>
      </c>
      <c r="I164" s="4">
        <f t="shared" si="11"/>
        <v>42.35</v>
      </c>
      <c r="J164" s="18"/>
      <c r="K164" s="20"/>
      <c r="L164" s="18"/>
      <c r="M164" s="2"/>
    </row>
    <row r="165" spans="1:13" ht="30" customHeight="1" x14ac:dyDescent="0.3">
      <c r="A165" s="19" t="s">
        <v>1003</v>
      </c>
      <c r="B165" s="3" t="s">
        <v>461</v>
      </c>
      <c r="C165" s="3"/>
      <c r="D165" s="3" t="s">
        <v>302</v>
      </c>
      <c r="E165" s="3">
        <v>2015</v>
      </c>
      <c r="F165" s="3">
        <v>1</v>
      </c>
      <c r="G165" s="3"/>
      <c r="H165" s="4">
        <v>20</v>
      </c>
      <c r="I165" s="4">
        <f t="shared" si="11"/>
        <v>24.2</v>
      </c>
      <c r="J165" s="18"/>
      <c r="K165" s="20"/>
      <c r="L165" s="18"/>
      <c r="M165" s="2"/>
    </row>
    <row r="166" spans="1:13" ht="30" customHeight="1" x14ac:dyDescent="0.3">
      <c r="A166" s="19" t="s">
        <v>1003</v>
      </c>
      <c r="B166" s="3" t="s">
        <v>461</v>
      </c>
      <c r="C166" s="3"/>
      <c r="D166" s="3" t="s">
        <v>302</v>
      </c>
      <c r="E166" s="3">
        <v>2020</v>
      </c>
      <c r="F166" s="3">
        <v>12</v>
      </c>
      <c r="G166" s="3"/>
      <c r="H166" s="4">
        <v>19.010000000000002</v>
      </c>
      <c r="I166" s="4">
        <f t="shared" si="11"/>
        <v>23.002100000000002</v>
      </c>
      <c r="J166" s="18"/>
      <c r="K166" s="20" t="s">
        <v>41</v>
      </c>
      <c r="L166" s="18"/>
      <c r="M166" s="2"/>
    </row>
    <row r="167" spans="1:13" ht="30" customHeight="1" x14ac:dyDescent="0.3">
      <c r="A167" s="19" t="s">
        <v>1003</v>
      </c>
      <c r="B167" s="3" t="s">
        <v>461</v>
      </c>
      <c r="C167" s="3"/>
      <c r="D167" s="3" t="s">
        <v>302</v>
      </c>
      <c r="E167" s="3">
        <v>2022</v>
      </c>
      <c r="F167" s="3">
        <v>12</v>
      </c>
      <c r="G167" s="3"/>
      <c r="H167" s="4">
        <v>19.010000000000002</v>
      </c>
      <c r="I167" s="4">
        <f t="shared" si="11"/>
        <v>23.002100000000002</v>
      </c>
      <c r="J167" s="18" t="s">
        <v>10</v>
      </c>
      <c r="K167" s="20" t="s">
        <v>41</v>
      </c>
      <c r="L167" s="18"/>
      <c r="M167" s="2"/>
    </row>
    <row r="168" spans="1:13" ht="30" customHeight="1" x14ac:dyDescent="0.3">
      <c r="A168" s="27" t="s">
        <v>1694</v>
      </c>
      <c r="B168" s="47" t="s">
        <v>461</v>
      </c>
      <c r="C168" s="47"/>
      <c r="D168" s="47" t="s">
        <v>302</v>
      </c>
      <c r="E168" s="46">
        <v>2003</v>
      </c>
      <c r="F168" s="46">
        <v>1</v>
      </c>
      <c r="G168" s="3"/>
      <c r="H168" s="4">
        <v>55</v>
      </c>
      <c r="I168" s="4">
        <f>H168*Bordeaux!$L$7</f>
        <v>66.55</v>
      </c>
      <c r="J168" s="18" t="s">
        <v>10</v>
      </c>
      <c r="K168" s="20"/>
      <c r="L168" s="18"/>
      <c r="M168" s="2"/>
    </row>
    <row r="169" spans="1:13" ht="30" customHeight="1" x14ac:dyDescent="0.3">
      <c r="A169" s="19" t="s">
        <v>1778</v>
      </c>
      <c r="B169" s="3" t="s">
        <v>461</v>
      </c>
      <c r="C169" s="3" t="s">
        <v>412</v>
      </c>
      <c r="D169" s="3" t="s">
        <v>302</v>
      </c>
      <c r="E169" s="3">
        <v>2023</v>
      </c>
      <c r="F169" s="46">
        <v>12</v>
      </c>
      <c r="G169" s="3"/>
      <c r="H169" s="4">
        <v>19.010000000000002</v>
      </c>
      <c r="I169" s="4">
        <f>H169*Bordeaux!$L$7</f>
        <v>23.002100000000002</v>
      </c>
      <c r="J169" s="18" t="s">
        <v>10</v>
      </c>
      <c r="K169" s="20" t="s">
        <v>41</v>
      </c>
      <c r="L169" s="18"/>
      <c r="M169" s="2"/>
    </row>
    <row r="170" spans="1:13" ht="30" customHeight="1" x14ac:dyDescent="0.3">
      <c r="A170" s="19" t="s">
        <v>1779</v>
      </c>
      <c r="B170" s="3" t="s">
        <v>461</v>
      </c>
      <c r="C170" s="3"/>
      <c r="D170" s="3" t="s">
        <v>302</v>
      </c>
      <c r="E170" s="3">
        <v>2022</v>
      </c>
      <c r="F170" s="3">
        <v>6</v>
      </c>
      <c r="G170" s="3">
        <v>1.5</v>
      </c>
      <c r="H170" s="4">
        <v>44.63</v>
      </c>
      <c r="I170" s="4">
        <f>H170*$L$7</f>
        <v>54.002299999999998</v>
      </c>
      <c r="J170" s="18" t="s">
        <v>10</v>
      </c>
      <c r="K170" s="20" t="s">
        <v>40</v>
      </c>
      <c r="L170" s="18"/>
      <c r="M170" s="2"/>
    </row>
    <row r="171" spans="1:13" ht="30" customHeight="1" x14ac:dyDescent="0.3">
      <c r="A171" s="19" t="s">
        <v>268</v>
      </c>
      <c r="B171" s="3" t="s">
        <v>269</v>
      </c>
      <c r="C171" s="3" t="s">
        <v>1000</v>
      </c>
      <c r="D171" s="3" t="s">
        <v>302</v>
      </c>
      <c r="E171" s="3">
        <v>2000</v>
      </c>
      <c r="F171" s="3">
        <v>1</v>
      </c>
      <c r="G171" s="3"/>
      <c r="H171" s="4">
        <v>15</v>
      </c>
      <c r="I171" s="18">
        <f>H171*'Other appellations'!$L$7</f>
        <v>18.149999999999999</v>
      </c>
      <c r="J171" s="18"/>
      <c r="K171" s="20"/>
      <c r="L171" s="18"/>
      <c r="M171" s="2"/>
    </row>
    <row r="172" spans="1:13" ht="30" customHeight="1" x14ac:dyDescent="0.3">
      <c r="A172" s="19" t="s">
        <v>1444</v>
      </c>
      <c r="B172" s="3" t="s">
        <v>195</v>
      </c>
      <c r="C172" s="3"/>
      <c r="D172" s="3" t="s">
        <v>376</v>
      </c>
      <c r="E172" s="3">
        <v>2019</v>
      </c>
      <c r="F172" s="3">
        <v>12</v>
      </c>
      <c r="G172" s="3"/>
      <c r="H172" s="4">
        <v>13.64</v>
      </c>
      <c r="I172" s="18">
        <f>H172*'Other appellations'!$L$7</f>
        <v>16.5044</v>
      </c>
      <c r="J172" s="18"/>
      <c r="K172" s="20" t="s">
        <v>55</v>
      </c>
      <c r="L172" s="18"/>
      <c r="M172" s="2"/>
    </row>
    <row r="173" spans="1:13" ht="30" customHeight="1" x14ac:dyDescent="0.3">
      <c r="A173" s="19" t="s">
        <v>1443</v>
      </c>
      <c r="B173" s="3" t="s">
        <v>195</v>
      </c>
      <c r="C173" s="3"/>
      <c r="D173" s="3" t="s">
        <v>376</v>
      </c>
      <c r="E173" s="3">
        <v>2022</v>
      </c>
      <c r="F173" s="3">
        <v>12</v>
      </c>
      <c r="G173" s="3"/>
      <c r="H173" s="4">
        <v>14.88</v>
      </c>
      <c r="I173" s="18">
        <f>H173*'Other appellations'!$L$7</f>
        <v>18.004799999999999</v>
      </c>
      <c r="J173" s="18"/>
      <c r="K173" s="20"/>
      <c r="L173" s="18"/>
      <c r="M173" s="2"/>
    </row>
    <row r="174" spans="1:13" ht="30" customHeight="1" x14ac:dyDescent="0.3">
      <c r="A174" s="27" t="s">
        <v>764</v>
      </c>
      <c r="B174" s="47" t="s">
        <v>419</v>
      </c>
      <c r="C174" s="47"/>
      <c r="D174" s="47" t="s">
        <v>302</v>
      </c>
      <c r="E174" s="46">
        <v>2019</v>
      </c>
      <c r="F174" s="46">
        <v>3</v>
      </c>
      <c r="G174" s="3"/>
      <c r="H174" s="4">
        <v>24.79</v>
      </c>
      <c r="I174" s="4">
        <f t="shared" ref="I174:I203" si="12">H174*$L$7</f>
        <v>29.995899999999999</v>
      </c>
      <c r="J174" s="18"/>
      <c r="K174" s="20" t="s">
        <v>765</v>
      </c>
      <c r="L174" s="18"/>
      <c r="M174" s="2"/>
    </row>
    <row r="175" spans="1:13" ht="30" customHeight="1" x14ac:dyDescent="0.3">
      <c r="A175" s="27" t="s">
        <v>764</v>
      </c>
      <c r="B175" s="47" t="s">
        <v>419</v>
      </c>
      <c r="C175" s="47"/>
      <c r="D175" s="47" t="s">
        <v>302</v>
      </c>
      <c r="E175" s="46">
        <v>2020</v>
      </c>
      <c r="F175" s="46">
        <v>3</v>
      </c>
      <c r="G175" s="3"/>
      <c r="H175" s="4">
        <v>24.79</v>
      </c>
      <c r="I175" s="4">
        <f t="shared" si="12"/>
        <v>29.995899999999999</v>
      </c>
      <c r="J175" s="18"/>
      <c r="K175" s="20" t="s">
        <v>765</v>
      </c>
      <c r="L175" s="18"/>
      <c r="M175" s="2"/>
    </row>
    <row r="176" spans="1:13" ht="30" customHeight="1" x14ac:dyDescent="0.3">
      <c r="A176" s="27" t="s">
        <v>151</v>
      </c>
      <c r="B176" s="46" t="s">
        <v>1002</v>
      </c>
      <c r="C176" s="47"/>
      <c r="D176" s="47" t="s">
        <v>302</v>
      </c>
      <c r="E176" s="46">
        <v>2020</v>
      </c>
      <c r="F176" s="46">
        <v>12</v>
      </c>
      <c r="G176" s="3"/>
      <c r="H176" s="4">
        <v>22.44</v>
      </c>
      <c r="I176" s="4">
        <f t="shared" si="12"/>
        <v>27.1524</v>
      </c>
      <c r="J176" s="18"/>
      <c r="K176" s="20"/>
      <c r="L176" s="18"/>
      <c r="M176" s="2"/>
    </row>
    <row r="177" spans="1:13" ht="30" customHeight="1" x14ac:dyDescent="0.3">
      <c r="A177" s="19" t="s">
        <v>151</v>
      </c>
      <c r="B177" s="3" t="s">
        <v>1035</v>
      </c>
      <c r="C177" s="3"/>
      <c r="D177" s="3" t="s">
        <v>302</v>
      </c>
      <c r="E177" s="3">
        <v>2016</v>
      </c>
      <c r="F177" s="3">
        <v>0</v>
      </c>
      <c r="G177" s="3"/>
      <c r="H177" s="4">
        <v>95</v>
      </c>
      <c r="I177" s="4">
        <f t="shared" si="12"/>
        <v>114.95</v>
      </c>
      <c r="J177" s="18"/>
      <c r="K177" s="20"/>
      <c r="L177" s="18"/>
      <c r="M177" s="2"/>
    </row>
    <row r="178" spans="1:13" ht="30" customHeight="1" x14ac:dyDescent="0.3">
      <c r="A178" s="19" t="s">
        <v>151</v>
      </c>
      <c r="B178" s="3" t="s">
        <v>503</v>
      </c>
      <c r="C178" s="3"/>
      <c r="D178" s="3" t="s">
        <v>302</v>
      </c>
      <c r="E178" s="3">
        <v>2013</v>
      </c>
      <c r="F178" s="3">
        <v>1</v>
      </c>
      <c r="G178" s="3"/>
      <c r="H178" s="4">
        <v>65</v>
      </c>
      <c r="I178" s="4">
        <f t="shared" si="12"/>
        <v>78.649999999999991</v>
      </c>
      <c r="J178" s="3"/>
      <c r="K178" s="20"/>
      <c r="L178" s="18"/>
      <c r="M178" s="2"/>
    </row>
    <row r="179" spans="1:13" ht="30" customHeight="1" x14ac:dyDescent="0.3">
      <c r="A179" s="19" t="s">
        <v>151</v>
      </c>
      <c r="B179" s="3" t="s">
        <v>503</v>
      </c>
      <c r="C179" s="3"/>
      <c r="D179" s="3" t="s">
        <v>302</v>
      </c>
      <c r="E179" s="3">
        <v>2014</v>
      </c>
      <c r="F179" s="3">
        <v>1</v>
      </c>
      <c r="G179" s="3"/>
      <c r="H179" s="4">
        <v>65</v>
      </c>
      <c r="I179" s="4">
        <f t="shared" si="12"/>
        <v>78.649999999999991</v>
      </c>
      <c r="J179" s="18"/>
      <c r="K179" s="20"/>
      <c r="L179" s="18"/>
      <c r="M179" s="2"/>
    </row>
    <row r="180" spans="1:13" ht="30" customHeight="1" x14ac:dyDescent="0.3">
      <c r="A180" s="19" t="s">
        <v>151</v>
      </c>
      <c r="B180" s="3" t="s">
        <v>503</v>
      </c>
      <c r="C180" s="3"/>
      <c r="D180" s="3" t="s">
        <v>302</v>
      </c>
      <c r="E180" s="3">
        <v>2015</v>
      </c>
      <c r="F180" s="3">
        <v>1</v>
      </c>
      <c r="G180" s="3"/>
      <c r="H180" s="4">
        <v>75</v>
      </c>
      <c r="I180" s="4">
        <f t="shared" si="12"/>
        <v>90.75</v>
      </c>
      <c r="J180" s="18"/>
      <c r="K180" s="20"/>
      <c r="L180" s="18"/>
      <c r="M180" s="2"/>
    </row>
    <row r="181" spans="1:13" ht="30" customHeight="1" x14ac:dyDescent="0.3">
      <c r="A181" s="19" t="s">
        <v>151</v>
      </c>
      <c r="B181" s="3" t="s">
        <v>503</v>
      </c>
      <c r="C181" s="3"/>
      <c r="D181" s="3" t="s">
        <v>302</v>
      </c>
      <c r="E181" s="3">
        <v>2016</v>
      </c>
      <c r="F181" s="3">
        <v>1</v>
      </c>
      <c r="G181" s="3"/>
      <c r="H181" s="4">
        <v>75</v>
      </c>
      <c r="I181" s="4">
        <f t="shared" si="12"/>
        <v>90.75</v>
      </c>
      <c r="J181" s="18"/>
      <c r="K181" s="20"/>
      <c r="L181" s="18"/>
      <c r="M181" s="2"/>
    </row>
    <row r="182" spans="1:13" ht="30" customHeight="1" x14ac:dyDescent="0.3">
      <c r="A182" s="19" t="s">
        <v>151</v>
      </c>
      <c r="B182" s="3" t="s">
        <v>503</v>
      </c>
      <c r="C182" s="3"/>
      <c r="D182" s="3" t="s">
        <v>302</v>
      </c>
      <c r="E182" s="3">
        <v>2019</v>
      </c>
      <c r="F182" s="3">
        <v>1</v>
      </c>
      <c r="G182" s="3"/>
      <c r="H182" s="4">
        <v>75</v>
      </c>
      <c r="I182" s="4">
        <f t="shared" si="12"/>
        <v>90.75</v>
      </c>
      <c r="J182" s="18"/>
      <c r="K182" s="20"/>
      <c r="L182" s="18"/>
      <c r="M182" s="2"/>
    </row>
    <row r="183" spans="1:13" ht="30" customHeight="1" x14ac:dyDescent="0.3">
      <c r="A183" s="19" t="s">
        <v>151</v>
      </c>
      <c r="B183" s="3" t="s">
        <v>503</v>
      </c>
      <c r="C183" s="3"/>
      <c r="D183" s="3" t="s">
        <v>302</v>
      </c>
      <c r="E183" s="3">
        <v>2020</v>
      </c>
      <c r="F183" s="3">
        <v>1</v>
      </c>
      <c r="G183" s="3"/>
      <c r="H183" s="4">
        <v>79</v>
      </c>
      <c r="I183" s="4">
        <f t="shared" si="12"/>
        <v>95.59</v>
      </c>
      <c r="J183" s="18"/>
      <c r="K183" s="20"/>
      <c r="L183" s="18"/>
      <c r="M183" s="2"/>
    </row>
    <row r="184" spans="1:13" ht="30" customHeight="1" x14ac:dyDescent="0.3">
      <c r="A184" s="27" t="s">
        <v>151</v>
      </c>
      <c r="B184" s="47" t="s">
        <v>768</v>
      </c>
      <c r="C184" s="47"/>
      <c r="D184" s="47" t="s">
        <v>302</v>
      </c>
      <c r="E184" s="46">
        <v>2020</v>
      </c>
      <c r="F184" s="46">
        <v>12</v>
      </c>
      <c r="G184" s="3"/>
      <c r="H184" s="4">
        <v>18.14</v>
      </c>
      <c r="I184" s="4">
        <f t="shared" si="12"/>
        <v>21.949400000000001</v>
      </c>
      <c r="J184" s="18"/>
      <c r="K184" s="20" t="s">
        <v>62</v>
      </c>
      <c r="L184" s="18"/>
      <c r="M184" s="2"/>
    </row>
    <row r="185" spans="1:13" ht="30" customHeight="1" x14ac:dyDescent="0.3">
      <c r="A185" s="27" t="s">
        <v>151</v>
      </c>
      <c r="B185" s="47" t="s">
        <v>1417</v>
      </c>
      <c r="C185" s="47"/>
      <c r="D185" s="47" t="s">
        <v>302</v>
      </c>
      <c r="E185" s="46">
        <v>2019</v>
      </c>
      <c r="F185" s="46">
        <v>1</v>
      </c>
      <c r="G185" s="3"/>
      <c r="H185" s="4">
        <v>115</v>
      </c>
      <c r="I185" s="4">
        <f t="shared" si="12"/>
        <v>139.15</v>
      </c>
      <c r="J185" s="18" t="s">
        <v>10</v>
      </c>
      <c r="K185" s="20"/>
      <c r="L185" s="18"/>
      <c r="M185" s="2"/>
    </row>
    <row r="186" spans="1:13" ht="30" customHeight="1" x14ac:dyDescent="0.3">
      <c r="A186" s="27" t="s">
        <v>151</v>
      </c>
      <c r="B186" s="47" t="s">
        <v>1417</v>
      </c>
      <c r="C186" s="47"/>
      <c r="D186" s="47" t="s">
        <v>302</v>
      </c>
      <c r="E186" s="46">
        <v>2020</v>
      </c>
      <c r="F186" s="46">
        <v>1</v>
      </c>
      <c r="G186" s="3"/>
      <c r="H186" s="4">
        <v>115</v>
      </c>
      <c r="I186" s="4">
        <f t="shared" si="12"/>
        <v>139.15</v>
      </c>
      <c r="J186" s="18" t="s">
        <v>10</v>
      </c>
      <c r="K186" s="20"/>
      <c r="L186" s="18"/>
    </row>
    <row r="187" spans="1:13" ht="30" customHeight="1" x14ac:dyDescent="0.3">
      <c r="A187" s="27" t="s">
        <v>151</v>
      </c>
      <c r="B187" s="47" t="s">
        <v>1417</v>
      </c>
      <c r="C187" s="47"/>
      <c r="D187" s="47" t="s">
        <v>302</v>
      </c>
      <c r="E187" s="46">
        <v>2021</v>
      </c>
      <c r="F187" s="46">
        <v>1</v>
      </c>
      <c r="G187" s="3"/>
      <c r="H187" s="4">
        <v>115</v>
      </c>
      <c r="I187" s="4">
        <f t="shared" si="12"/>
        <v>139.15</v>
      </c>
      <c r="J187" s="18" t="s">
        <v>10</v>
      </c>
      <c r="K187" s="20"/>
      <c r="L187" s="18"/>
      <c r="M187" s="2"/>
    </row>
    <row r="188" spans="1:13" ht="30" customHeight="1" x14ac:dyDescent="0.3">
      <c r="A188" s="19" t="s">
        <v>151</v>
      </c>
      <c r="B188" s="47" t="s">
        <v>891</v>
      </c>
      <c r="C188" s="47"/>
      <c r="D188" s="47" t="s">
        <v>302</v>
      </c>
      <c r="E188" s="46">
        <v>2020</v>
      </c>
      <c r="F188" s="46">
        <v>6</v>
      </c>
      <c r="G188" s="3"/>
      <c r="H188" s="4">
        <v>19.84</v>
      </c>
      <c r="I188" s="4">
        <f t="shared" si="12"/>
        <v>24.006399999999999</v>
      </c>
      <c r="J188" s="18"/>
      <c r="K188" s="20"/>
      <c r="L188" s="18"/>
      <c r="M188" s="2"/>
    </row>
    <row r="189" spans="1:13" ht="30" customHeight="1" x14ac:dyDescent="0.3">
      <c r="A189" s="27" t="s">
        <v>770</v>
      </c>
      <c r="B189" s="47" t="s">
        <v>768</v>
      </c>
      <c r="C189" s="47"/>
      <c r="D189" s="47" t="s">
        <v>302</v>
      </c>
      <c r="E189" s="46">
        <v>2020</v>
      </c>
      <c r="F189" s="46">
        <v>12</v>
      </c>
      <c r="G189" s="3"/>
      <c r="H189" s="4">
        <v>21.9</v>
      </c>
      <c r="I189" s="4">
        <f t="shared" si="12"/>
        <v>26.498999999999999</v>
      </c>
      <c r="J189" s="18"/>
      <c r="K189" s="20" t="s">
        <v>62</v>
      </c>
      <c r="L189" s="18"/>
      <c r="M189" s="2"/>
    </row>
    <row r="190" spans="1:13" ht="30" customHeight="1" x14ac:dyDescent="0.3">
      <c r="A190" s="27" t="s">
        <v>1501</v>
      </c>
      <c r="B190" s="47" t="s">
        <v>1500</v>
      </c>
      <c r="C190" s="47"/>
      <c r="D190" s="47" t="s">
        <v>302</v>
      </c>
      <c r="E190" s="46">
        <v>2021</v>
      </c>
      <c r="F190" s="46">
        <v>12</v>
      </c>
      <c r="G190" s="3"/>
      <c r="H190" s="4">
        <v>22.73</v>
      </c>
      <c r="I190" s="4">
        <f t="shared" si="12"/>
        <v>27.503299999999999</v>
      </c>
      <c r="J190" s="18" t="s">
        <v>10</v>
      </c>
      <c r="K190" s="20" t="s">
        <v>62</v>
      </c>
      <c r="L190" s="18"/>
      <c r="M190" s="2"/>
    </row>
    <row r="191" spans="1:13" ht="30" customHeight="1" x14ac:dyDescent="0.3">
      <c r="A191" s="19" t="s">
        <v>953</v>
      </c>
      <c r="B191" s="3" t="s">
        <v>952</v>
      </c>
      <c r="C191" s="3"/>
      <c r="D191" s="3" t="s">
        <v>302</v>
      </c>
      <c r="E191" s="3">
        <v>2021</v>
      </c>
      <c r="F191" s="3">
        <v>6</v>
      </c>
      <c r="G191" s="3"/>
      <c r="H191" s="4">
        <v>26.36</v>
      </c>
      <c r="I191" s="4">
        <f t="shared" si="12"/>
        <v>31.895599999999998</v>
      </c>
      <c r="J191" s="18"/>
      <c r="K191" s="20"/>
      <c r="L191" s="18"/>
      <c r="M191" s="2"/>
    </row>
    <row r="192" spans="1:13" ht="30" customHeight="1" x14ac:dyDescent="0.3">
      <c r="A192" s="19" t="s">
        <v>953</v>
      </c>
      <c r="B192" s="3" t="s">
        <v>952</v>
      </c>
      <c r="C192" s="3"/>
      <c r="D192" s="3" t="s">
        <v>302</v>
      </c>
      <c r="E192" s="3">
        <v>2022</v>
      </c>
      <c r="F192" s="3">
        <v>12</v>
      </c>
      <c r="G192" s="3"/>
      <c r="H192" s="4">
        <v>28.84</v>
      </c>
      <c r="I192" s="4">
        <f t="shared" si="12"/>
        <v>34.8964</v>
      </c>
      <c r="J192" s="18" t="s">
        <v>10</v>
      </c>
      <c r="K192" s="20"/>
      <c r="L192" s="18"/>
      <c r="M192" s="2"/>
    </row>
    <row r="193" spans="1:14" ht="30" customHeight="1" x14ac:dyDescent="0.3">
      <c r="A193" s="19" t="s">
        <v>1499</v>
      </c>
      <c r="B193" s="3" t="s">
        <v>1500</v>
      </c>
      <c r="C193" s="3"/>
      <c r="D193" s="3" t="s">
        <v>302</v>
      </c>
      <c r="E193" s="3">
        <v>2020</v>
      </c>
      <c r="F193" s="3">
        <v>12</v>
      </c>
      <c r="G193" s="3"/>
      <c r="H193" s="4">
        <v>20.66</v>
      </c>
      <c r="I193" s="4">
        <f t="shared" si="12"/>
        <v>24.9986</v>
      </c>
      <c r="J193" s="18" t="s">
        <v>10</v>
      </c>
      <c r="K193" s="20" t="s">
        <v>62</v>
      </c>
      <c r="L193" s="18"/>
      <c r="M193" s="2"/>
    </row>
    <row r="194" spans="1:14" ht="30" customHeight="1" x14ac:dyDescent="0.3">
      <c r="A194" s="19" t="s">
        <v>1499</v>
      </c>
      <c r="B194" s="3" t="s">
        <v>1500</v>
      </c>
      <c r="C194" s="3"/>
      <c r="D194" s="3" t="s">
        <v>302</v>
      </c>
      <c r="E194" s="3">
        <v>2021</v>
      </c>
      <c r="F194" s="3">
        <v>12</v>
      </c>
      <c r="G194" s="3"/>
      <c r="H194" s="4">
        <v>20.66</v>
      </c>
      <c r="I194" s="4">
        <f t="shared" si="12"/>
        <v>24.9986</v>
      </c>
      <c r="J194" s="18" t="s">
        <v>10</v>
      </c>
      <c r="K194" s="20" t="s">
        <v>62</v>
      </c>
      <c r="L194" s="18"/>
      <c r="M194" s="2"/>
    </row>
    <row r="195" spans="1:14" ht="30" customHeight="1" x14ac:dyDescent="0.3">
      <c r="A195" s="27" t="s">
        <v>588</v>
      </c>
      <c r="B195" s="47" t="s">
        <v>419</v>
      </c>
      <c r="C195" s="47"/>
      <c r="D195" s="47" t="s">
        <v>302</v>
      </c>
      <c r="E195" s="46">
        <v>2018</v>
      </c>
      <c r="F195" s="46">
        <v>3</v>
      </c>
      <c r="G195" s="3"/>
      <c r="H195" s="4">
        <v>37.19</v>
      </c>
      <c r="I195" s="4">
        <f t="shared" si="12"/>
        <v>44.999899999999997</v>
      </c>
      <c r="J195" s="18"/>
      <c r="K195" s="20"/>
      <c r="L195" s="18"/>
      <c r="M195" s="2"/>
    </row>
    <row r="196" spans="1:14" ht="30" customHeight="1" x14ac:dyDescent="0.3">
      <c r="A196" s="27" t="s">
        <v>588</v>
      </c>
      <c r="B196" s="47" t="s">
        <v>419</v>
      </c>
      <c r="C196" s="47"/>
      <c r="D196" s="47" t="s">
        <v>302</v>
      </c>
      <c r="E196" s="46">
        <v>2019</v>
      </c>
      <c r="F196" s="46">
        <v>3</v>
      </c>
      <c r="G196" s="3"/>
      <c r="H196" s="4">
        <v>35</v>
      </c>
      <c r="I196" s="4">
        <f t="shared" si="12"/>
        <v>42.35</v>
      </c>
      <c r="J196" s="18"/>
      <c r="K196" s="20"/>
      <c r="L196" s="18"/>
      <c r="M196" s="2"/>
    </row>
    <row r="197" spans="1:14" ht="30" customHeight="1" x14ac:dyDescent="0.3">
      <c r="A197" s="27" t="s">
        <v>588</v>
      </c>
      <c r="B197" s="47" t="s">
        <v>419</v>
      </c>
      <c r="C197" s="47"/>
      <c r="D197" s="47" t="s">
        <v>302</v>
      </c>
      <c r="E197" s="46">
        <v>2020</v>
      </c>
      <c r="F197" s="46">
        <v>3</v>
      </c>
      <c r="G197" s="3"/>
      <c r="H197" s="4">
        <v>35</v>
      </c>
      <c r="I197" s="4">
        <f t="shared" si="12"/>
        <v>42.35</v>
      </c>
      <c r="J197" s="18"/>
      <c r="K197" s="20"/>
      <c r="L197" s="18"/>
      <c r="M197" s="2"/>
    </row>
    <row r="198" spans="1:14" ht="30" customHeight="1" x14ac:dyDescent="0.3">
      <c r="A198" s="27" t="s">
        <v>1081</v>
      </c>
      <c r="B198" s="46" t="s">
        <v>1082</v>
      </c>
      <c r="C198" s="47"/>
      <c r="D198" s="47" t="s">
        <v>302</v>
      </c>
      <c r="E198" s="46">
        <v>2020</v>
      </c>
      <c r="F198" s="46">
        <v>12</v>
      </c>
      <c r="G198" s="3"/>
      <c r="H198" s="4">
        <v>20.25</v>
      </c>
      <c r="I198" s="4">
        <f t="shared" si="12"/>
        <v>24.502499999999998</v>
      </c>
      <c r="J198" s="18"/>
      <c r="K198" s="20" t="s">
        <v>62</v>
      </c>
      <c r="L198" s="18"/>
      <c r="M198" s="2"/>
    </row>
    <row r="199" spans="1:14" ht="30" customHeight="1" x14ac:dyDescent="0.3">
      <c r="A199" s="27" t="s">
        <v>771</v>
      </c>
      <c r="B199" s="47" t="s">
        <v>768</v>
      </c>
      <c r="C199" s="47"/>
      <c r="D199" s="47" t="s">
        <v>302</v>
      </c>
      <c r="E199" s="46">
        <v>2020</v>
      </c>
      <c r="F199" s="46">
        <v>6</v>
      </c>
      <c r="G199" s="3"/>
      <c r="H199" s="4">
        <v>27.69</v>
      </c>
      <c r="I199" s="4">
        <f t="shared" si="12"/>
        <v>33.504899999999999</v>
      </c>
      <c r="J199" s="18"/>
      <c r="K199" s="20" t="s">
        <v>62</v>
      </c>
      <c r="L199" s="18"/>
      <c r="M199" s="2"/>
    </row>
    <row r="200" spans="1:14" ht="30" customHeight="1" x14ac:dyDescent="0.3">
      <c r="A200" s="27" t="s">
        <v>1208</v>
      </c>
      <c r="B200" s="47" t="s">
        <v>419</v>
      </c>
      <c r="C200" s="47"/>
      <c r="D200" s="47" t="s">
        <v>302</v>
      </c>
      <c r="E200" s="46">
        <v>2017</v>
      </c>
      <c r="F200" s="46">
        <v>1</v>
      </c>
      <c r="G200" s="3"/>
      <c r="H200" s="4">
        <v>37.19</v>
      </c>
      <c r="I200" s="4">
        <f t="shared" si="12"/>
        <v>44.999899999999997</v>
      </c>
      <c r="J200" s="18"/>
      <c r="K200" s="20"/>
      <c r="L200" s="18"/>
      <c r="M200" s="2"/>
    </row>
    <row r="201" spans="1:14" ht="30" customHeight="1" x14ac:dyDescent="0.3">
      <c r="A201" s="27" t="s">
        <v>1406</v>
      </c>
      <c r="B201" s="47" t="s">
        <v>419</v>
      </c>
      <c r="C201" s="47"/>
      <c r="D201" s="47" t="s">
        <v>302</v>
      </c>
      <c r="E201" s="46">
        <v>2020</v>
      </c>
      <c r="F201" s="46">
        <v>12</v>
      </c>
      <c r="G201" s="3"/>
      <c r="H201" s="4">
        <v>30</v>
      </c>
      <c r="I201" s="4">
        <f t="shared" si="12"/>
        <v>36.299999999999997</v>
      </c>
      <c r="J201" s="18"/>
      <c r="K201" s="20"/>
      <c r="L201" s="18"/>
      <c r="M201" s="2"/>
    </row>
    <row r="202" spans="1:14" ht="30" customHeight="1" x14ac:dyDescent="0.3">
      <c r="A202" s="27" t="s">
        <v>1117</v>
      </c>
      <c r="B202" s="47" t="s">
        <v>419</v>
      </c>
      <c r="C202" s="47"/>
      <c r="D202" s="47" t="s">
        <v>302</v>
      </c>
      <c r="E202" s="46">
        <v>2018</v>
      </c>
      <c r="F202" s="46">
        <v>6</v>
      </c>
      <c r="G202" s="3"/>
      <c r="H202" s="4">
        <v>33.06</v>
      </c>
      <c r="I202" s="4">
        <f t="shared" si="12"/>
        <v>40.002600000000001</v>
      </c>
      <c r="J202" s="18"/>
      <c r="K202" s="20"/>
      <c r="L202" s="18"/>
      <c r="M202" s="2"/>
      <c r="N202" s="78"/>
    </row>
    <row r="203" spans="1:14" ht="30" customHeight="1" x14ac:dyDescent="0.3">
      <c r="A203" s="27" t="s">
        <v>1117</v>
      </c>
      <c r="B203" s="47" t="s">
        <v>419</v>
      </c>
      <c r="C203" s="47"/>
      <c r="D203" s="47" t="s">
        <v>302</v>
      </c>
      <c r="E203" s="46">
        <v>2019</v>
      </c>
      <c r="F203" s="46">
        <v>6</v>
      </c>
      <c r="G203" s="3"/>
      <c r="H203" s="4">
        <v>30</v>
      </c>
      <c r="I203" s="4">
        <f t="shared" si="12"/>
        <v>36.299999999999997</v>
      </c>
      <c r="J203" s="18"/>
      <c r="K203" s="20"/>
      <c r="L203" s="18"/>
      <c r="M203" s="2"/>
    </row>
    <row r="204" spans="1:14" ht="30" customHeight="1" x14ac:dyDescent="0.3">
      <c r="A204" s="19" t="s">
        <v>347</v>
      </c>
      <c r="B204" s="3" t="s">
        <v>159</v>
      </c>
      <c r="C204" s="3"/>
      <c r="D204" s="3" t="s">
        <v>376</v>
      </c>
      <c r="E204" s="3">
        <v>2010</v>
      </c>
      <c r="F204" s="3">
        <v>1</v>
      </c>
      <c r="G204" s="3"/>
      <c r="H204" s="4">
        <v>35</v>
      </c>
      <c r="I204" s="18">
        <f>H204*'Other appellations'!$L$7</f>
        <v>42.35</v>
      </c>
      <c r="J204" s="3"/>
      <c r="K204" s="20"/>
      <c r="L204" s="18"/>
      <c r="M204" s="2"/>
    </row>
    <row r="205" spans="1:14" ht="30" customHeight="1" x14ac:dyDescent="0.3">
      <c r="A205" s="27" t="s">
        <v>773</v>
      </c>
      <c r="B205" s="47" t="s">
        <v>768</v>
      </c>
      <c r="C205" s="47"/>
      <c r="D205" s="47" t="s">
        <v>302</v>
      </c>
      <c r="E205" s="46">
        <v>2020</v>
      </c>
      <c r="F205" s="46">
        <v>6</v>
      </c>
      <c r="G205" s="3"/>
      <c r="H205" s="4">
        <v>12.81</v>
      </c>
      <c r="I205" s="4">
        <f t="shared" ref="I205:I210" si="13">H205*$L$7</f>
        <v>15.5001</v>
      </c>
      <c r="J205" s="18"/>
      <c r="K205" s="20" t="s">
        <v>62</v>
      </c>
      <c r="L205" s="18"/>
      <c r="M205" s="2"/>
    </row>
    <row r="206" spans="1:14" ht="30" customHeight="1" x14ac:dyDescent="0.3">
      <c r="A206" s="27" t="s">
        <v>1487</v>
      </c>
      <c r="B206" s="47" t="s">
        <v>952</v>
      </c>
      <c r="C206" s="47"/>
      <c r="D206" s="47" t="s">
        <v>302</v>
      </c>
      <c r="E206" s="46">
        <v>2022</v>
      </c>
      <c r="F206" s="46">
        <v>12</v>
      </c>
      <c r="G206" s="3"/>
      <c r="H206" s="4">
        <v>37.93</v>
      </c>
      <c r="I206" s="4">
        <f t="shared" si="13"/>
        <v>45.895299999999999</v>
      </c>
      <c r="J206" s="18" t="s">
        <v>10</v>
      </c>
      <c r="K206" s="20"/>
      <c r="L206" s="18"/>
      <c r="M206" s="2"/>
    </row>
    <row r="207" spans="1:14" ht="30" customHeight="1" x14ac:dyDescent="0.3">
      <c r="A207" s="19" t="s">
        <v>626</v>
      </c>
      <c r="B207" s="3" t="s">
        <v>623</v>
      </c>
      <c r="C207" s="3"/>
      <c r="D207" s="3" t="s">
        <v>302</v>
      </c>
      <c r="E207" s="3">
        <v>2019</v>
      </c>
      <c r="F207" s="3">
        <v>6</v>
      </c>
      <c r="G207" s="3"/>
      <c r="H207" s="4">
        <v>12</v>
      </c>
      <c r="I207" s="4">
        <f t="shared" si="13"/>
        <v>14.52</v>
      </c>
      <c r="J207" s="18"/>
      <c r="K207" s="20" t="s">
        <v>62</v>
      </c>
      <c r="L207" s="18"/>
      <c r="M207" s="2"/>
    </row>
    <row r="208" spans="1:14" ht="30" customHeight="1" x14ac:dyDescent="0.3">
      <c r="A208" s="27" t="s">
        <v>1196</v>
      </c>
      <c r="B208" s="47" t="s">
        <v>800</v>
      </c>
      <c r="C208" s="47" t="s">
        <v>557</v>
      </c>
      <c r="D208" s="47" t="s">
        <v>302</v>
      </c>
      <c r="E208" s="46">
        <v>1985</v>
      </c>
      <c r="F208" s="46">
        <v>1</v>
      </c>
      <c r="G208" s="3"/>
      <c r="H208" s="4">
        <v>20</v>
      </c>
      <c r="I208" s="4">
        <f t="shared" si="13"/>
        <v>24.2</v>
      </c>
      <c r="J208" s="18" t="s">
        <v>10</v>
      </c>
      <c r="K208" s="20"/>
      <c r="L208" s="18"/>
      <c r="M208" s="2"/>
    </row>
    <row r="209" spans="1:13" ht="30" customHeight="1" x14ac:dyDescent="0.3">
      <c r="A209" s="19" t="s">
        <v>828</v>
      </c>
      <c r="B209" s="3" t="s">
        <v>461</v>
      </c>
      <c r="C209" s="3" t="s">
        <v>557</v>
      </c>
      <c r="D209" s="3" t="s">
        <v>302</v>
      </c>
      <c r="E209" s="3">
        <v>2022</v>
      </c>
      <c r="F209" s="3">
        <v>14</v>
      </c>
      <c r="G209" s="3"/>
      <c r="H209" s="4">
        <v>13.64</v>
      </c>
      <c r="I209" s="4">
        <f t="shared" si="13"/>
        <v>16.5044</v>
      </c>
      <c r="J209" s="18"/>
      <c r="K209" s="20"/>
      <c r="L209" s="18"/>
      <c r="M209" s="2"/>
    </row>
    <row r="210" spans="1:13" ht="30" customHeight="1" x14ac:dyDescent="0.3">
      <c r="A210" s="19" t="s">
        <v>1469</v>
      </c>
      <c r="B210" s="3" t="s">
        <v>461</v>
      </c>
      <c r="C210" s="3" t="s">
        <v>557</v>
      </c>
      <c r="D210" s="3" t="s">
        <v>302</v>
      </c>
      <c r="E210" s="3">
        <v>2022</v>
      </c>
      <c r="F210" s="3">
        <v>1</v>
      </c>
      <c r="G210" s="3"/>
      <c r="H210" s="4">
        <v>35</v>
      </c>
      <c r="I210" s="4">
        <f t="shared" si="13"/>
        <v>42.35</v>
      </c>
      <c r="J210" s="18" t="s">
        <v>10</v>
      </c>
      <c r="K210" s="20" t="s">
        <v>40</v>
      </c>
      <c r="L210" s="18"/>
      <c r="M210" s="2"/>
    </row>
    <row r="211" spans="1:13" ht="30" customHeight="1" x14ac:dyDescent="0.3">
      <c r="A211" s="19" t="s">
        <v>1441</v>
      </c>
      <c r="B211" s="3" t="s">
        <v>195</v>
      </c>
      <c r="C211" s="3" t="s">
        <v>412</v>
      </c>
      <c r="D211" s="3" t="s">
        <v>376</v>
      </c>
      <c r="E211" s="3">
        <v>2021</v>
      </c>
      <c r="F211" s="3">
        <v>12</v>
      </c>
      <c r="G211" s="3"/>
      <c r="H211" s="4">
        <v>9.92</v>
      </c>
      <c r="I211" s="18">
        <f>H211*'Other appellations'!$L$7</f>
        <v>12.0032</v>
      </c>
      <c r="J211" s="18"/>
      <c r="K211" s="20" t="s">
        <v>41</v>
      </c>
      <c r="L211" s="18"/>
      <c r="M211" s="2"/>
    </row>
    <row r="212" spans="1:13" ht="30" customHeight="1" x14ac:dyDescent="0.3">
      <c r="A212" s="19" t="s">
        <v>990</v>
      </c>
      <c r="B212" s="3" t="s">
        <v>195</v>
      </c>
      <c r="C212" s="3" t="s">
        <v>883</v>
      </c>
      <c r="D212" s="3" t="s">
        <v>376</v>
      </c>
      <c r="E212" s="3">
        <v>2022</v>
      </c>
      <c r="F212" s="3">
        <v>12</v>
      </c>
      <c r="G212" s="3"/>
      <c r="H212" s="4">
        <v>9.92</v>
      </c>
      <c r="I212" s="18">
        <f>H212*'Other appellations'!$L$7</f>
        <v>12.0032</v>
      </c>
      <c r="J212" s="18"/>
      <c r="K212" s="20" t="s">
        <v>41</v>
      </c>
      <c r="L212" s="18"/>
      <c r="M212" s="2"/>
    </row>
    <row r="213" spans="1:13" ht="30" customHeight="1" x14ac:dyDescent="0.3">
      <c r="A213" s="19" t="s">
        <v>1442</v>
      </c>
      <c r="B213" s="3" t="s">
        <v>195</v>
      </c>
      <c r="C213" s="3"/>
      <c r="D213" s="3" t="s">
        <v>376</v>
      </c>
      <c r="E213" s="3">
        <v>2021</v>
      </c>
      <c r="F213" s="3">
        <v>12</v>
      </c>
      <c r="G213" s="3"/>
      <c r="H213" s="4">
        <v>9.92</v>
      </c>
      <c r="I213" s="18">
        <f>H213*'Other appellations'!$L$7</f>
        <v>12.0032</v>
      </c>
      <c r="J213" s="18"/>
      <c r="K213" s="20" t="s">
        <v>41</v>
      </c>
      <c r="L213" s="18"/>
      <c r="M213" s="2"/>
    </row>
    <row r="214" spans="1:13" ht="30" customHeight="1" x14ac:dyDescent="0.3">
      <c r="A214" s="19" t="s">
        <v>742</v>
      </c>
      <c r="B214" s="3" t="s">
        <v>741</v>
      </c>
      <c r="C214" s="3"/>
      <c r="D214" s="3" t="s">
        <v>302</v>
      </c>
      <c r="E214" s="3">
        <v>2023</v>
      </c>
      <c r="F214" s="3">
        <v>12</v>
      </c>
      <c r="G214" s="3"/>
      <c r="H214" s="4">
        <v>14.05</v>
      </c>
      <c r="I214" s="4">
        <f>H214*$L$7</f>
        <v>17.000499999999999</v>
      </c>
      <c r="J214" s="18" t="s">
        <v>10</v>
      </c>
      <c r="K214" s="20" t="s">
        <v>62</v>
      </c>
      <c r="L214" s="18"/>
      <c r="M214" s="2"/>
    </row>
    <row r="215" spans="1:13" ht="30" customHeight="1" x14ac:dyDescent="0.3">
      <c r="A215" s="27" t="s">
        <v>946</v>
      </c>
      <c r="B215" s="47" t="s">
        <v>909</v>
      </c>
      <c r="C215" s="47"/>
      <c r="D215" s="47" t="s">
        <v>302</v>
      </c>
      <c r="E215" s="46">
        <v>1970</v>
      </c>
      <c r="F215" s="46">
        <v>1</v>
      </c>
      <c r="G215" s="3">
        <v>1.5</v>
      </c>
      <c r="H215" s="4">
        <v>25</v>
      </c>
      <c r="I215" s="4">
        <f>H215*$L$7</f>
        <v>30.25</v>
      </c>
      <c r="J215" s="18"/>
      <c r="K215" s="20"/>
      <c r="L215" s="18"/>
    </row>
    <row r="216" spans="1:13" ht="30" customHeight="1" x14ac:dyDescent="0.3">
      <c r="A216" s="3" t="s">
        <v>1435</v>
      </c>
      <c r="B216" s="3" t="s">
        <v>952</v>
      </c>
      <c r="C216" s="3" t="s">
        <v>412</v>
      </c>
      <c r="D216" s="3" t="s">
        <v>302</v>
      </c>
      <c r="E216" s="3">
        <v>2022</v>
      </c>
      <c r="F216" s="3">
        <v>12</v>
      </c>
      <c r="G216" s="3"/>
      <c r="H216" s="4">
        <v>19.170000000000002</v>
      </c>
      <c r="I216" s="4">
        <f>H216*$L$7</f>
        <v>23.195700000000002</v>
      </c>
      <c r="J216" s="18"/>
      <c r="K216" s="20"/>
      <c r="L216" s="18"/>
    </row>
    <row r="217" spans="1:13" ht="30" customHeight="1" x14ac:dyDescent="0.3">
      <c r="A217" s="24"/>
      <c r="B217" s="25"/>
      <c r="C217" s="25"/>
      <c r="D217" s="25"/>
      <c r="E217" s="25"/>
      <c r="F217" s="25"/>
      <c r="G217" s="25"/>
      <c r="H217" s="26"/>
      <c r="I217" s="26"/>
      <c r="J217" s="53"/>
      <c r="K217" s="54"/>
      <c r="L217" s="18"/>
      <c r="M217" s="2"/>
    </row>
    <row r="218" spans="1:13" ht="15.6" x14ac:dyDescent="0.3">
      <c r="A218" s="28" t="s">
        <v>281</v>
      </c>
      <c r="B218" s="29"/>
      <c r="C218" s="29"/>
      <c r="D218" s="29"/>
      <c r="E218" s="17"/>
      <c r="F218" s="86" t="s">
        <v>282</v>
      </c>
      <c r="G218" s="86"/>
      <c r="H218" s="30"/>
      <c r="I218" s="30"/>
      <c r="J218" s="31"/>
      <c r="K218" s="32" t="s">
        <v>283</v>
      </c>
      <c r="M218" s="2"/>
    </row>
    <row r="219" spans="1:13" ht="15.6" x14ac:dyDescent="0.3">
      <c r="A219" s="33" t="s">
        <v>284</v>
      </c>
      <c r="B219" s="34"/>
      <c r="C219" s="34"/>
      <c r="D219" s="34"/>
      <c r="E219" s="3"/>
      <c r="F219" s="83" t="s">
        <v>285</v>
      </c>
      <c r="G219" s="83"/>
      <c r="H219" s="35"/>
      <c r="I219" s="35"/>
      <c r="K219" s="36" t="s">
        <v>286</v>
      </c>
      <c r="M219" s="2"/>
    </row>
    <row r="220" spans="1:13" ht="15.6" x14ac:dyDescent="0.3">
      <c r="A220" s="33" t="s">
        <v>287</v>
      </c>
      <c r="B220" s="34"/>
      <c r="C220" s="34"/>
      <c r="D220" s="34"/>
      <c r="E220" s="37"/>
      <c r="F220" s="83" t="s">
        <v>288</v>
      </c>
      <c r="G220" s="83"/>
      <c r="H220" s="35"/>
      <c r="I220" s="35"/>
      <c r="K220" s="38"/>
      <c r="M220" s="2"/>
    </row>
    <row r="221" spans="1:13" x14ac:dyDescent="0.3">
      <c r="A221" s="33" t="s">
        <v>289</v>
      </c>
      <c r="B221" s="34"/>
      <c r="C221" s="34"/>
      <c r="D221" s="34"/>
      <c r="E221" s="37"/>
      <c r="F221" s="83" t="s">
        <v>290</v>
      </c>
      <c r="G221" s="83"/>
      <c r="H221" s="35"/>
      <c r="I221" s="35"/>
      <c r="K221" s="38"/>
      <c r="M221" s="39"/>
    </row>
    <row r="222" spans="1:13" x14ac:dyDescent="0.3">
      <c r="A222" s="33" t="s">
        <v>404</v>
      </c>
      <c r="B222" s="34"/>
      <c r="C222" s="34"/>
      <c r="D222" s="34"/>
      <c r="E222" s="37"/>
      <c r="F222" s="37"/>
      <c r="G222" s="34"/>
      <c r="H222" s="35"/>
      <c r="I222" s="35"/>
      <c r="K222" s="38"/>
      <c r="M222" s="39"/>
    </row>
    <row r="223" spans="1:13" x14ac:dyDescent="0.3">
      <c r="A223" s="40" t="s">
        <v>291</v>
      </c>
      <c r="B223" s="41"/>
      <c r="C223" s="41"/>
      <c r="D223" s="41"/>
      <c r="E223" s="42"/>
      <c r="F223" s="42"/>
      <c r="G223" s="41"/>
      <c r="H223" s="43"/>
      <c r="I223" s="43"/>
      <c r="J223" s="44"/>
      <c r="K223" s="45"/>
      <c r="M223" s="39"/>
    </row>
    <row r="224" spans="1:13" ht="15.6" x14ac:dyDescent="0.3">
      <c r="A224" s="3"/>
      <c r="B224" s="3"/>
      <c r="C224" s="3"/>
      <c r="D224" s="3"/>
      <c r="E224" s="3"/>
      <c r="F224" s="3"/>
      <c r="G224" s="3"/>
      <c r="H224" s="4"/>
      <c r="I224" s="4"/>
      <c r="J224" s="3"/>
      <c r="K224" s="1"/>
      <c r="L224" s="1"/>
      <c r="M224" s="39"/>
    </row>
  </sheetData>
  <autoFilter ref="A7:K216" xr:uid="{928FD384-20AB-476E-B857-50AEB6215FAE}"/>
  <sortState xmlns:xlrd2="http://schemas.microsoft.com/office/spreadsheetml/2017/richdata2" ref="A8:K216">
    <sortCondition ref="A8:A216"/>
    <sortCondition ref="B8:B216"/>
    <sortCondition ref="E8:E216"/>
  </sortState>
  <mergeCells count="6">
    <mergeCell ref="F220:G220"/>
    <mergeCell ref="F221:G221"/>
    <mergeCell ref="A1:K1"/>
    <mergeCell ref="A2:K2"/>
    <mergeCell ref="F218:G218"/>
    <mergeCell ref="F219:G219"/>
  </mergeCells>
  <phoneticPr fontId="11" type="noConversion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C63AAF-5087-4627-A5A0-018C040E64FD}">
  <sheetPr codeName="Sheet5">
    <tabColor theme="7" tint="0.59999389629810485"/>
  </sheetPr>
  <dimension ref="A1:M286"/>
  <sheetViews>
    <sheetView showGridLines="0" zoomScale="80" zoomScaleNormal="80" workbookViewId="0">
      <pane ySplit="7" topLeftCell="A238" activePane="bottomLeft" state="frozenSplit"/>
      <selection pane="bottomLeft" activeCell="B246" sqref="B246"/>
    </sheetView>
  </sheetViews>
  <sheetFormatPr defaultColWidth="8.77734375" defaultRowHeight="14.4" x14ac:dyDescent="0.3"/>
  <cols>
    <col min="1" max="1" width="65.77734375" customWidth="1"/>
    <col min="2" max="2" width="40" bestFit="1" customWidth="1"/>
    <col min="3" max="3" width="16.6640625" bestFit="1" customWidth="1"/>
    <col min="4" max="4" width="23" customWidth="1"/>
    <col min="5" max="5" width="12.109375" bestFit="1" customWidth="1"/>
    <col min="6" max="6" width="10.109375" customWidth="1"/>
    <col min="7" max="7" width="8" customWidth="1"/>
    <col min="8" max="8" width="11.109375" customWidth="1"/>
    <col min="9" max="9" width="11.109375" bestFit="1" customWidth="1"/>
    <col min="11" max="11" width="29.109375" customWidth="1"/>
    <col min="12" max="12" width="6.109375" hidden="1" customWidth="1"/>
    <col min="13" max="13" width="15.6640625" customWidth="1"/>
  </cols>
  <sheetData>
    <row r="1" spans="1:13" ht="22.8" x14ac:dyDescent="0.4">
      <c r="A1" s="84"/>
      <c r="B1" s="84"/>
      <c r="C1" s="84"/>
      <c r="D1" s="84"/>
      <c r="E1" s="84"/>
      <c r="F1" s="84"/>
      <c r="G1" s="84"/>
      <c r="H1" s="84"/>
      <c r="I1" s="84"/>
      <c r="J1" s="84"/>
      <c r="K1" s="84"/>
      <c r="L1" s="1"/>
      <c r="M1" s="2"/>
    </row>
    <row r="2" spans="1:13" ht="17.399999999999999" x14ac:dyDescent="0.3">
      <c r="A2" s="85"/>
      <c r="B2" s="85"/>
      <c r="C2" s="85"/>
      <c r="D2" s="85"/>
      <c r="E2" s="85"/>
      <c r="F2" s="85"/>
      <c r="G2" s="85"/>
      <c r="H2" s="85"/>
      <c r="I2" s="85"/>
      <c r="J2" s="85"/>
      <c r="K2" s="85"/>
      <c r="L2" s="1"/>
      <c r="M2" s="2"/>
    </row>
    <row r="3" spans="1:13" ht="15.6" x14ac:dyDescent="0.3">
      <c r="A3" s="3"/>
      <c r="B3" s="3"/>
      <c r="C3" s="3"/>
      <c r="D3" s="3"/>
      <c r="E3" s="3"/>
      <c r="F3" s="3"/>
      <c r="G3" s="3"/>
      <c r="H3" s="4"/>
      <c r="I3" s="4"/>
      <c r="J3" s="3"/>
      <c r="K3" s="5"/>
      <c r="L3" s="1"/>
      <c r="M3" s="2"/>
    </row>
    <row r="4" spans="1:13" ht="15.6" x14ac:dyDescent="0.3">
      <c r="A4" s="3"/>
      <c r="B4" s="3"/>
      <c r="C4" s="3"/>
      <c r="D4" s="3"/>
      <c r="E4" s="3"/>
      <c r="F4" s="3"/>
      <c r="G4" s="3"/>
      <c r="H4" s="4"/>
      <c r="I4" s="4"/>
      <c r="J4" s="3"/>
      <c r="K4" s="5"/>
      <c r="L4" s="1"/>
      <c r="M4" s="2"/>
    </row>
    <row r="5" spans="1:13" ht="15.6" x14ac:dyDescent="0.3">
      <c r="A5" s="3"/>
      <c r="B5" s="3"/>
      <c r="C5" s="3"/>
      <c r="D5" s="3"/>
      <c r="E5" s="3"/>
      <c r="F5" s="3"/>
      <c r="G5" s="3"/>
      <c r="H5" s="4"/>
      <c r="I5" s="4"/>
      <c r="J5" s="3"/>
      <c r="K5" s="1"/>
      <c r="L5" s="1"/>
      <c r="M5" s="2"/>
    </row>
    <row r="6" spans="1:13" ht="16.2" thickBot="1" x14ac:dyDescent="0.35">
      <c r="A6" s="8" t="s">
        <v>1665</v>
      </c>
      <c r="B6" s="9" t="s">
        <v>0</v>
      </c>
      <c r="C6" s="9"/>
      <c r="D6" s="9" t="s">
        <v>299</v>
      </c>
      <c r="E6" s="9" t="s">
        <v>1</v>
      </c>
      <c r="F6" s="9" t="s">
        <v>2</v>
      </c>
      <c r="G6" s="9" t="s">
        <v>372</v>
      </c>
      <c r="H6" s="10" t="s">
        <v>386</v>
      </c>
      <c r="I6" s="10" t="s">
        <v>386</v>
      </c>
      <c r="J6" s="9"/>
      <c r="K6" s="11"/>
      <c r="L6" s="6"/>
      <c r="M6" s="7"/>
    </row>
    <row r="7" spans="1:13" ht="16.2" thickBot="1" x14ac:dyDescent="0.35">
      <c r="A7" s="12" t="s">
        <v>1666</v>
      </c>
      <c r="B7" s="13"/>
      <c r="C7" s="13"/>
      <c r="D7" s="13"/>
      <c r="E7" s="13"/>
      <c r="F7" s="13"/>
      <c r="G7" s="13" t="s">
        <v>3</v>
      </c>
      <c r="H7" s="14" t="s">
        <v>1429</v>
      </c>
      <c r="I7" s="14" t="s">
        <v>1430</v>
      </c>
      <c r="J7" s="13"/>
      <c r="K7" s="15" t="s">
        <v>6</v>
      </c>
      <c r="L7" s="16">
        <v>1.21</v>
      </c>
      <c r="M7" s="7"/>
    </row>
    <row r="8" spans="1:13" ht="30" customHeight="1" x14ac:dyDescent="0.3">
      <c r="A8" s="19" t="s">
        <v>65</v>
      </c>
      <c r="B8" s="3" t="s">
        <v>64</v>
      </c>
      <c r="C8" s="3"/>
      <c r="D8" s="3" t="s">
        <v>307</v>
      </c>
      <c r="E8" s="3">
        <v>1934</v>
      </c>
      <c r="F8" s="3">
        <v>3</v>
      </c>
      <c r="G8" s="3">
        <v>1.5</v>
      </c>
      <c r="H8" s="4">
        <v>890</v>
      </c>
      <c r="I8" s="18">
        <f t="shared" ref="I8:I28" si="0">H8*$L$7</f>
        <v>1076.8999999999999</v>
      </c>
      <c r="J8" s="3"/>
      <c r="K8" s="20" t="s">
        <v>66</v>
      </c>
      <c r="L8" s="18"/>
      <c r="M8" s="2"/>
    </row>
    <row r="9" spans="1:13" ht="30" customHeight="1" x14ac:dyDescent="0.3">
      <c r="A9" s="19" t="s">
        <v>297</v>
      </c>
      <c r="B9" s="3" t="s">
        <v>298</v>
      </c>
      <c r="C9" s="3"/>
      <c r="D9" s="3" t="s">
        <v>307</v>
      </c>
      <c r="E9" s="3">
        <v>1953</v>
      </c>
      <c r="F9" s="3">
        <v>3</v>
      </c>
      <c r="G9" s="3"/>
      <c r="H9" s="4">
        <v>295</v>
      </c>
      <c r="I9" s="18">
        <f t="shared" si="0"/>
        <v>356.95</v>
      </c>
      <c r="J9" s="18"/>
      <c r="K9" s="20" t="s">
        <v>97</v>
      </c>
      <c r="L9" s="18"/>
      <c r="M9" s="2"/>
    </row>
    <row r="10" spans="1:13" ht="30" customHeight="1" x14ac:dyDescent="0.3">
      <c r="A10" s="19" t="s">
        <v>235</v>
      </c>
      <c r="B10" s="3" t="s">
        <v>236</v>
      </c>
      <c r="C10" s="3"/>
      <c r="D10" s="3" t="s">
        <v>307</v>
      </c>
      <c r="E10" s="3" t="s">
        <v>207</v>
      </c>
      <c r="F10" s="3">
        <v>18</v>
      </c>
      <c r="G10" s="3"/>
      <c r="H10" s="4">
        <v>25</v>
      </c>
      <c r="I10" s="18">
        <f t="shared" si="0"/>
        <v>30.25</v>
      </c>
      <c r="J10" s="18"/>
      <c r="K10" s="20"/>
      <c r="L10" s="18"/>
      <c r="M10" s="2"/>
    </row>
    <row r="11" spans="1:13" ht="30" customHeight="1" x14ac:dyDescent="0.3">
      <c r="A11" s="19" t="s">
        <v>237</v>
      </c>
      <c r="B11" s="3" t="s">
        <v>236</v>
      </c>
      <c r="C11" s="3"/>
      <c r="D11" s="3" t="s">
        <v>307</v>
      </c>
      <c r="E11" s="3" t="s">
        <v>207</v>
      </c>
      <c r="F11" s="3">
        <v>4</v>
      </c>
      <c r="G11" s="3"/>
      <c r="H11" s="4">
        <v>15</v>
      </c>
      <c r="I11" s="18">
        <f t="shared" si="0"/>
        <v>18.149999999999999</v>
      </c>
      <c r="J11" s="18"/>
      <c r="K11" s="20"/>
      <c r="L11" s="18"/>
      <c r="M11" s="2"/>
    </row>
    <row r="12" spans="1:13" ht="30" customHeight="1" x14ac:dyDescent="0.3">
      <c r="A12" s="19" t="s">
        <v>238</v>
      </c>
      <c r="B12" s="3" t="s">
        <v>236</v>
      </c>
      <c r="C12" s="3"/>
      <c r="D12" s="3" t="s">
        <v>307</v>
      </c>
      <c r="E12" s="3" t="s">
        <v>207</v>
      </c>
      <c r="F12" s="3">
        <v>1</v>
      </c>
      <c r="G12" s="3"/>
      <c r="H12" s="4">
        <v>5</v>
      </c>
      <c r="I12" s="18">
        <f t="shared" si="0"/>
        <v>6.05</v>
      </c>
      <c r="J12" s="18"/>
      <c r="K12" s="20"/>
      <c r="L12" s="18"/>
      <c r="M12" s="2"/>
    </row>
    <row r="13" spans="1:13" ht="30" customHeight="1" x14ac:dyDescent="0.3">
      <c r="A13" s="19" t="s">
        <v>1112</v>
      </c>
      <c r="B13" s="3" t="s">
        <v>320</v>
      </c>
      <c r="C13" s="3"/>
      <c r="D13" s="3" t="s">
        <v>307</v>
      </c>
      <c r="E13" s="3">
        <v>1960</v>
      </c>
      <c r="F13" s="3">
        <v>1</v>
      </c>
      <c r="G13" s="3">
        <v>0.5</v>
      </c>
      <c r="H13" s="4">
        <v>195</v>
      </c>
      <c r="I13" s="18">
        <f t="shared" si="0"/>
        <v>235.95</v>
      </c>
      <c r="J13" s="18"/>
      <c r="K13" s="20"/>
      <c r="L13" s="18"/>
      <c r="M13" s="2"/>
    </row>
    <row r="14" spans="1:13" ht="30" customHeight="1" x14ac:dyDescent="0.3">
      <c r="A14" s="19" t="s">
        <v>245</v>
      </c>
      <c r="B14" s="3" t="s">
        <v>246</v>
      </c>
      <c r="C14" s="3"/>
      <c r="D14" s="3" t="s">
        <v>307</v>
      </c>
      <c r="E14" s="3" t="s">
        <v>207</v>
      </c>
      <c r="F14" s="3">
        <v>4</v>
      </c>
      <c r="G14" s="3"/>
      <c r="H14" s="4">
        <v>25</v>
      </c>
      <c r="I14" s="18">
        <f t="shared" si="0"/>
        <v>30.25</v>
      </c>
      <c r="J14" s="18"/>
      <c r="K14" s="20"/>
      <c r="L14" s="18"/>
      <c r="M14" s="2"/>
    </row>
    <row r="15" spans="1:13" ht="25.05" customHeight="1" x14ac:dyDescent="0.3">
      <c r="A15" s="19" t="s">
        <v>225</v>
      </c>
      <c r="B15" s="3" t="s">
        <v>226</v>
      </c>
      <c r="C15" s="3"/>
      <c r="D15" s="3" t="s">
        <v>307</v>
      </c>
      <c r="E15" s="3" t="s">
        <v>207</v>
      </c>
      <c r="F15" s="3">
        <v>2</v>
      </c>
      <c r="G15" s="3"/>
      <c r="H15" s="4">
        <v>25</v>
      </c>
      <c r="I15" s="18">
        <f t="shared" si="0"/>
        <v>30.25</v>
      </c>
      <c r="J15" s="18"/>
      <c r="K15" s="20"/>
      <c r="L15" s="18"/>
      <c r="M15" s="2"/>
    </row>
    <row r="16" spans="1:13" ht="30" customHeight="1" x14ac:dyDescent="0.3">
      <c r="A16" s="19" t="s">
        <v>247</v>
      </c>
      <c r="B16" s="3" t="s">
        <v>246</v>
      </c>
      <c r="C16" s="3"/>
      <c r="D16" s="3" t="s">
        <v>307</v>
      </c>
      <c r="E16" s="3" t="s">
        <v>207</v>
      </c>
      <c r="F16" s="3">
        <v>3</v>
      </c>
      <c r="G16" s="3"/>
      <c r="H16" s="4">
        <v>25</v>
      </c>
      <c r="I16" s="18">
        <f t="shared" si="0"/>
        <v>30.25</v>
      </c>
      <c r="J16" s="18"/>
      <c r="K16" s="20"/>
      <c r="L16" s="18"/>
      <c r="M16" s="2"/>
    </row>
    <row r="17" spans="1:13" ht="30" customHeight="1" x14ac:dyDescent="0.3">
      <c r="A17" s="19" t="s">
        <v>227</v>
      </c>
      <c r="B17" s="3" t="s">
        <v>226</v>
      </c>
      <c r="C17" s="3"/>
      <c r="D17" s="3" t="s">
        <v>307</v>
      </c>
      <c r="E17" s="3" t="s">
        <v>207</v>
      </c>
      <c r="F17" s="3">
        <v>9</v>
      </c>
      <c r="G17" s="3"/>
      <c r="H17" s="4">
        <v>20</v>
      </c>
      <c r="I17" s="18">
        <f t="shared" si="0"/>
        <v>24.2</v>
      </c>
      <c r="J17" s="18"/>
      <c r="K17" s="20"/>
      <c r="L17" s="18"/>
      <c r="M17" s="2"/>
    </row>
    <row r="18" spans="1:13" ht="30" customHeight="1" x14ac:dyDescent="0.3">
      <c r="A18" s="19" t="s">
        <v>228</v>
      </c>
      <c r="B18" s="3" t="s">
        <v>226</v>
      </c>
      <c r="C18" s="3"/>
      <c r="D18" s="3" t="s">
        <v>307</v>
      </c>
      <c r="E18" s="3" t="s">
        <v>207</v>
      </c>
      <c r="F18" s="3">
        <v>2</v>
      </c>
      <c r="G18" s="3"/>
      <c r="H18" s="4">
        <v>10</v>
      </c>
      <c r="I18" s="18">
        <f t="shared" si="0"/>
        <v>12.1</v>
      </c>
      <c r="J18" s="18"/>
      <c r="K18" s="20"/>
      <c r="L18" s="18"/>
      <c r="M18" s="2"/>
    </row>
    <row r="19" spans="1:13" ht="30" customHeight="1" x14ac:dyDescent="0.3">
      <c r="A19" s="19" t="s">
        <v>248</v>
      </c>
      <c r="B19" s="3" t="s">
        <v>246</v>
      </c>
      <c r="C19" s="3"/>
      <c r="D19" s="3" t="s">
        <v>307</v>
      </c>
      <c r="E19" s="3" t="s">
        <v>207</v>
      </c>
      <c r="F19" s="3">
        <v>6</v>
      </c>
      <c r="G19" s="3"/>
      <c r="H19" s="4">
        <v>25</v>
      </c>
      <c r="I19" s="18">
        <f t="shared" si="0"/>
        <v>30.25</v>
      </c>
      <c r="J19" s="18"/>
      <c r="K19" s="20"/>
      <c r="L19" s="18"/>
      <c r="M19" s="2"/>
    </row>
    <row r="20" spans="1:13" ht="30" customHeight="1" x14ac:dyDescent="0.3">
      <c r="A20" s="19" t="s">
        <v>257</v>
      </c>
      <c r="B20" s="3" t="s">
        <v>256</v>
      </c>
      <c r="C20" s="3"/>
      <c r="D20" s="3" t="s">
        <v>307</v>
      </c>
      <c r="E20" s="3" t="s">
        <v>207</v>
      </c>
      <c r="F20" s="3">
        <v>23</v>
      </c>
      <c r="G20" s="3"/>
      <c r="H20" s="4">
        <v>25</v>
      </c>
      <c r="I20" s="18">
        <f t="shared" si="0"/>
        <v>30.25</v>
      </c>
      <c r="J20" s="18"/>
      <c r="K20" s="20"/>
      <c r="L20" s="18"/>
      <c r="M20" s="2"/>
    </row>
    <row r="21" spans="1:13" ht="30" customHeight="1" x14ac:dyDescent="0.3">
      <c r="A21" s="19" t="s">
        <v>258</v>
      </c>
      <c r="B21" s="3" t="s">
        <v>256</v>
      </c>
      <c r="C21" s="3"/>
      <c r="D21" s="3" t="s">
        <v>307</v>
      </c>
      <c r="E21" s="3" t="s">
        <v>207</v>
      </c>
      <c r="F21" s="3">
        <v>1</v>
      </c>
      <c r="G21" s="3"/>
      <c r="H21" s="4">
        <v>10</v>
      </c>
      <c r="I21" s="18">
        <f t="shared" si="0"/>
        <v>12.1</v>
      </c>
      <c r="J21" s="18"/>
      <c r="K21" s="20"/>
      <c r="L21" s="18"/>
      <c r="M21" s="2"/>
    </row>
    <row r="22" spans="1:13" ht="30" customHeight="1" x14ac:dyDescent="0.3">
      <c r="A22" s="19" t="s">
        <v>212</v>
      </c>
      <c r="B22" s="3" t="s">
        <v>213</v>
      </c>
      <c r="C22" s="3"/>
      <c r="D22" s="3" t="s">
        <v>307</v>
      </c>
      <c r="E22" s="3" t="s">
        <v>207</v>
      </c>
      <c r="F22" s="3">
        <v>1</v>
      </c>
      <c r="G22" s="3"/>
      <c r="H22" s="4">
        <v>575</v>
      </c>
      <c r="I22" s="18">
        <f t="shared" si="0"/>
        <v>695.75</v>
      </c>
      <c r="J22" s="3"/>
      <c r="K22" s="20"/>
      <c r="L22" s="18"/>
      <c r="M22" s="2"/>
    </row>
    <row r="23" spans="1:13" ht="30" customHeight="1" x14ac:dyDescent="0.3">
      <c r="A23" s="19" t="s">
        <v>231</v>
      </c>
      <c r="B23" s="3" t="s">
        <v>232</v>
      </c>
      <c r="C23" s="3"/>
      <c r="D23" s="3" t="s">
        <v>307</v>
      </c>
      <c r="E23" s="3" t="s">
        <v>207</v>
      </c>
      <c r="F23" s="3">
        <v>1</v>
      </c>
      <c r="G23" s="3"/>
      <c r="H23" s="4">
        <v>45</v>
      </c>
      <c r="I23" s="18">
        <f t="shared" si="0"/>
        <v>54.449999999999996</v>
      </c>
      <c r="J23" s="18"/>
      <c r="K23" s="20"/>
      <c r="L23" s="18"/>
      <c r="M23" s="2"/>
    </row>
    <row r="24" spans="1:13" ht="30" customHeight="1" x14ac:dyDescent="0.3">
      <c r="A24" s="19" t="s">
        <v>215</v>
      </c>
      <c r="B24" s="3" t="s">
        <v>216</v>
      </c>
      <c r="C24" s="3"/>
      <c r="D24" s="3" t="s">
        <v>307</v>
      </c>
      <c r="E24" s="3" t="s">
        <v>207</v>
      </c>
      <c r="F24" s="3">
        <v>8</v>
      </c>
      <c r="G24" s="3"/>
      <c r="H24" s="4">
        <v>25</v>
      </c>
      <c r="I24" s="18">
        <f t="shared" si="0"/>
        <v>30.25</v>
      </c>
      <c r="J24" s="18"/>
      <c r="K24" s="20"/>
      <c r="L24" s="18"/>
      <c r="M24" s="2"/>
    </row>
    <row r="25" spans="1:13" ht="30" customHeight="1" x14ac:dyDescent="0.3">
      <c r="A25" s="19" t="s">
        <v>217</v>
      </c>
      <c r="B25" s="3" t="s">
        <v>216</v>
      </c>
      <c r="C25" s="3"/>
      <c r="D25" s="3" t="s">
        <v>307</v>
      </c>
      <c r="E25" s="3" t="s">
        <v>207</v>
      </c>
      <c r="F25" s="3">
        <v>1</v>
      </c>
      <c r="G25" s="3"/>
      <c r="H25" s="4">
        <v>10</v>
      </c>
      <c r="I25" s="18">
        <f t="shared" si="0"/>
        <v>12.1</v>
      </c>
      <c r="J25" s="18"/>
      <c r="K25" s="20"/>
      <c r="L25" s="18"/>
      <c r="M25" s="2"/>
    </row>
    <row r="26" spans="1:13" ht="30" customHeight="1" x14ac:dyDescent="0.3">
      <c r="A26" s="19" t="s">
        <v>218</v>
      </c>
      <c r="B26" s="3" t="s">
        <v>216</v>
      </c>
      <c r="C26" s="3"/>
      <c r="D26" s="3" t="s">
        <v>307</v>
      </c>
      <c r="E26" s="3" t="s">
        <v>207</v>
      </c>
      <c r="F26" s="3">
        <v>2</v>
      </c>
      <c r="G26" s="3"/>
      <c r="H26" s="4">
        <v>25</v>
      </c>
      <c r="I26" s="18">
        <f t="shared" si="0"/>
        <v>30.25</v>
      </c>
      <c r="J26" s="18"/>
      <c r="K26" s="20"/>
      <c r="L26" s="18"/>
      <c r="M26" s="2"/>
    </row>
    <row r="27" spans="1:13" ht="30" customHeight="1" x14ac:dyDescent="0.3">
      <c r="A27" s="19" t="s">
        <v>219</v>
      </c>
      <c r="B27" s="3" t="s">
        <v>216</v>
      </c>
      <c r="C27" s="3"/>
      <c r="D27" s="3" t="s">
        <v>307</v>
      </c>
      <c r="E27" s="3" t="s">
        <v>207</v>
      </c>
      <c r="F27" s="3">
        <v>2</v>
      </c>
      <c r="G27" s="3"/>
      <c r="H27" s="4">
        <v>20</v>
      </c>
      <c r="I27" s="18">
        <f t="shared" si="0"/>
        <v>24.2</v>
      </c>
      <c r="J27" s="18"/>
      <c r="K27" s="20"/>
      <c r="L27" s="18"/>
      <c r="M27" s="2"/>
    </row>
    <row r="28" spans="1:13" ht="30" customHeight="1" x14ac:dyDescent="0.3">
      <c r="A28" s="19" t="s">
        <v>220</v>
      </c>
      <c r="B28" s="3" t="s">
        <v>216</v>
      </c>
      <c r="C28" s="3"/>
      <c r="D28" s="3" t="s">
        <v>307</v>
      </c>
      <c r="E28" s="3" t="s">
        <v>207</v>
      </c>
      <c r="F28" s="3">
        <v>2</v>
      </c>
      <c r="G28" s="3"/>
      <c r="H28" s="4">
        <v>10</v>
      </c>
      <c r="I28" s="18">
        <f t="shared" si="0"/>
        <v>12.1</v>
      </c>
      <c r="J28" s="18"/>
      <c r="K28" s="20"/>
      <c r="L28" s="18"/>
      <c r="M28" s="2"/>
    </row>
    <row r="29" spans="1:13" ht="30" customHeight="1" x14ac:dyDescent="0.3">
      <c r="A29" s="63" t="s">
        <v>1753</v>
      </c>
      <c r="B29" s="3" t="s">
        <v>1754</v>
      </c>
      <c r="C29" s="3" t="s">
        <v>1755</v>
      </c>
      <c r="D29" s="3" t="s">
        <v>307</v>
      </c>
      <c r="E29" s="3" t="s">
        <v>207</v>
      </c>
      <c r="F29" s="3">
        <v>1</v>
      </c>
      <c r="G29" s="3"/>
      <c r="H29" s="4">
        <v>29</v>
      </c>
      <c r="I29" s="4">
        <f>H29*Bourgogne!$L$6</f>
        <v>35.089999999999996</v>
      </c>
      <c r="J29" s="18"/>
      <c r="K29" s="20"/>
      <c r="L29" s="18"/>
    </row>
    <row r="30" spans="1:13" ht="30" customHeight="1" x14ac:dyDescent="0.3">
      <c r="A30" s="19" t="s">
        <v>221</v>
      </c>
      <c r="B30" s="3" t="s">
        <v>216</v>
      </c>
      <c r="C30" s="3"/>
      <c r="D30" s="3" t="s">
        <v>307</v>
      </c>
      <c r="E30" s="3" t="s">
        <v>207</v>
      </c>
      <c r="F30" s="3">
        <v>5</v>
      </c>
      <c r="G30" s="3"/>
      <c r="H30" s="4">
        <v>25</v>
      </c>
      <c r="I30" s="18">
        <f t="shared" ref="I30:I50" si="1">H30*$L$7</f>
        <v>30.25</v>
      </c>
      <c r="J30" s="18"/>
      <c r="K30" s="20"/>
      <c r="L30" s="18"/>
      <c r="M30" s="2"/>
    </row>
    <row r="31" spans="1:13" ht="30" customHeight="1" x14ac:dyDescent="0.3">
      <c r="A31" s="19" t="s">
        <v>222</v>
      </c>
      <c r="B31" s="3" t="s">
        <v>216</v>
      </c>
      <c r="C31" s="3"/>
      <c r="D31" s="3" t="s">
        <v>307</v>
      </c>
      <c r="E31" s="3" t="s">
        <v>207</v>
      </c>
      <c r="F31" s="3">
        <v>4</v>
      </c>
      <c r="G31" s="3"/>
      <c r="H31" s="4">
        <v>25</v>
      </c>
      <c r="I31" s="18">
        <f t="shared" si="1"/>
        <v>30.25</v>
      </c>
      <c r="J31" s="18"/>
      <c r="K31" s="20"/>
      <c r="L31" s="18"/>
      <c r="M31" s="2"/>
    </row>
    <row r="32" spans="1:13" ht="30" customHeight="1" x14ac:dyDescent="0.3">
      <c r="A32" s="19" t="s">
        <v>229</v>
      </c>
      <c r="B32" s="3" t="s">
        <v>230</v>
      </c>
      <c r="C32" s="3"/>
      <c r="D32" s="3" t="s">
        <v>307</v>
      </c>
      <c r="E32" s="3" t="s">
        <v>207</v>
      </c>
      <c r="F32" s="3">
        <v>1</v>
      </c>
      <c r="G32" s="3"/>
      <c r="H32" s="4">
        <v>25</v>
      </c>
      <c r="I32" s="18">
        <f t="shared" si="1"/>
        <v>30.25</v>
      </c>
      <c r="J32" s="18"/>
      <c r="K32" s="20"/>
      <c r="L32" s="18"/>
      <c r="M32" s="2"/>
    </row>
    <row r="33" spans="1:13" ht="30" customHeight="1" x14ac:dyDescent="0.3">
      <c r="A33" s="19" t="s">
        <v>229</v>
      </c>
      <c r="B33" s="3" t="s">
        <v>236</v>
      </c>
      <c r="C33" s="3"/>
      <c r="D33" s="3" t="s">
        <v>307</v>
      </c>
      <c r="E33" s="3" t="s">
        <v>207</v>
      </c>
      <c r="F33" s="3">
        <v>7</v>
      </c>
      <c r="G33" s="3"/>
      <c r="H33" s="4">
        <v>25</v>
      </c>
      <c r="I33" s="18">
        <f t="shared" si="1"/>
        <v>30.25</v>
      </c>
      <c r="J33" s="18"/>
      <c r="K33" s="20"/>
      <c r="L33" s="18"/>
      <c r="M33" s="2"/>
    </row>
    <row r="34" spans="1:13" ht="30" customHeight="1" x14ac:dyDescent="0.3">
      <c r="A34" s="19" t="s">
        <v>223</v>
      </c>
      <c r="B34" s="3" t="s">
        <v>216</v>
      </c>
      <c r="C34" s="3"/>
      <c r="D34" s="3" t="s">
        <v>307</v>
      </c>
      <c r="E34" s="3" t="s">
        <v>207</v>
      </c>
      <c r="F34" s="3">
        <v>3</v>
      </c>
      <c r="G34" s="3"/>
      <c r="H34" s="4">
        <v>10</v>
      </c>
      <c r="I34" s="18">
        <f t="shared" si="1"/>
        <v>12.1</v>
      </c>
      <c r="J34" s="18"/>
      <c r="K34" s="20"/>
      <c r="L34" s="18"/>
      <c r="M34" s="2"/>
    </row>
    <row r="35" spans="1:13" ht="30" customHeight="1" x14ac:dyDescent="0.3">
      <c r="A35" s="19" t="s">
        <v>223</v>
      </c>
      <c r="B35" s="3" t="s">
        <v>230</v>
      </c>
      <c r="C35" s="3"/>
      <c r="D35" s="3" t="s">
        <v>307</v>
      </c>
      <c r="E35" s="3" t="s">
        <v>207</v>
      </c>
      <c r="F35" s="3">
        <v>1</v>
      </c>
      <c r="G35" s="3"/>
      <c r="H35" s="4">
        <v>10</v>
      </c>
      <c r="I35" s="18">
        <f t="shared" si="1"/>
        <v>12.1</v>
      </c>
      <c r="J35" s="18"/>
      <c r="K35" s="20"/>
      <c r="L35" s="18"/>
      <c r="M35" s="2"/>
    </row>
    <row r="36" spans="1:13" ht="30" customHeight="1" x14ac:dyDescent="0.3">
      <c r="A36" s="19" t="s">
        <v>223</v>
      </c>
      <c r="B36" s="3" t="s">
        <v>236</v>
      </c>
      <c r="C36" s="3"/>
      <c r="D36" s="3" t="s">
        <v>307</v>
      </c>
      <c r="E36" s="3" t="s">
        <v>207</v>
      </c>
      <c r="F36" s="3">
        <v>1</v>
      </c>
      <c r="G36" s="3"/>
      <c r="H36" s="4">
        <v>10</v>
      </c>
      <c r="I36" s="18">
        <f t="shared" si="1"/>
        <v>12.1</v>
      </c>
      <c r="J36" s="18"/>
      <c r="K36" s="20"/>
      <c r="L36" s="18"/>
      <c r="M36" s="2"/>
    </row>
    <row r="37" spans="1:13" ht="30" customHeight="1" x14ac:dyDescent="0.3">
      <c r="A37" s="19" t="s">
        <v>239</v>
      </c>
      <c r="B37" s="3" t="s">
        <v>236</v>
      </c>
      <c r="C37" s="3"/>
      <c r="D37" s="3" t="s">
        <v>307</v>
      </c>
      <c r="E37" s="3" t="s">
        <v>207</v>
      </c>
      <c r="F37" s="3">
        <v>4</v>
      </c>
      <c r="G37" s="3"/>
      <c r="H37" s="4">
        <v>20</v>
      </c>
      <c r="I37" s="18">
        <f t="shared" si="1"/>
        <v>24.2</v>
      </c>
      <c r="J37" s="18"/>
      <c r="K37" s="20"/>
      <c r="L37" s="18"/>
      <c r="M37" s="2"/>
    </row>
    <row r="38" spans="1:13" ht="30" customHeight="1" x14ac:dyDescent="0.3">
      <c r="A38" s="19" t="s">
        <v>240</v>
      </c>
      <c r="B38" s="3" t="s">
        <v>236</v>
      </c>
      <c r="C38" s="3"/>
      <c r="D38" s="3" t="s">
        <v>307</v>
      </c>
      <c r="E38" s="3" t="s">
        <v>207</v>
      </c>
      <c r="F38" s="3">
        <v>23</v>
      </c>
      <c r="G38" s="3"/>
      <c r="H38" s="4">
        <v>25</v>
      </c>
      <c r="I38" s="18">
        <f t="shared" si="1"/>
        <v>30.25</v>
      </c>
      <c r="J38" s="18"/>
      <c r="K38" s="20"/>
      <c r="L38" s="18"/>
      <c r="M38" s="2"/>
    </row>
    <row r="39" spans="1:13" ht="30" customHeight="1" x14ac:dyDescent="0.3">
      <c r="A39" s="19" t="s">
        <v>249</v>
      </c>
      <c r="B39" s="3" t="s">
        <v>246</v>
      </c>
      <c r="C39" s="3"/>
      <c r="D39" s="3" t="s">
        <v>307</v>
      </c>
      <c r="E39" s="3" t="s">
        <v>207</v>
      </c>
      <c r="F39" s="3">
        <v>2</v>
      </c>
      <c r="G39" s="3"/>
      <c r="H39" s="4">
        <v>25</v>
      </c>
      <c r="I39" s="18">
        <f t="shared" si="1"/>
        <v>30.25</v>
      </c>
      <c r="J39" s="18"/>
      <c r="K39" s="20"/>
      <c r="L39" s="18"/>
      <c r="M39" s="2"/>
    </row>
    <row r="40" spans="1:13" ht="30" customHeight="1" x14ac:dyDescent="0.3">
      <c r="A40" s="19" t="s">
        <v>241</v>
      </c>
      <c r="B40" s="3" t="s">
        <v>236</v>
      </c>
      <c r="C40" s="3"/>
      <c r="D40" s="3" t="s">
        <v>307</v>
      </c>
      <c r="E40" s="3" t="s">
        <v>207</v>
      </c>
      <c r="F40" s="3">
        <v>4</v>
      </c>
      <c r="G40" s="3"/>
      <c r="H40" s="4">
        <v>15</v>
      </c>
      <c r="I40" s="18">
        <f t="shared" si="1"/>
        <v>18.149999999999999</v>
      </c>
      <c r="J40" s="18"/>
      <c r="K40" s="20"/>
      <c r="L40" s="18"/>
      <c r="M40" s="2"/>
    </row>
    <row r="41" spans="1:13" ht="30" customHeight="1" x14ac:dyDescent="0.3">
      <c r="A41" s="19" t="s">
        <v>242</v>
      </c>
      <c r="B41" s="3" t="s">
        <v>236</v>
      </c>
      <c r="C41" s="3"/>
      <c r="D41" s="3" t="s">
        <v>307</v>
      </c>
      <c r="E41" s="3" t="s">
        <v>207</v>
      </c>
      <c r="F41" s="3">
        <v>8</v>
      </c>
      <c r="G41" s="3"/>
      <c r="H41" s="4">
        <v>20</v>
      </c>
      <c r="I41" s="18">
        <f t="shared" si="1"/>
        <v>24.2</v>
      </c>
      <c r="J41" s="18"/>
      <c r="K41" s="20"/>
      <c r="L41" s="18"/>
      <c r="M41" s="2"/>
    </row>
    <row r="42" spans="1:13" ht="30" customHeight="1" x14ac:dyDescent="0.3">
      <c r="A42" s="19" t="s">
        <v>250</v>
      </c>
      <c r="B42" s="3" t="s">
        <v>246</v>
      </c>
      <c r="C42" s="3"/>
      <c r="D42" s="3" t="s">
        <v>307</v>
      </c>
      <c r="E42" s="3" t="s">
        <v>207</v>
      </c>
      <c r="F42" s="3">
        <v>5</v>
      </c>
      <c r="G42" s="3"/>
      <c r="H42" s="4">
        <v>20</v>
      </c>
      <c r="I42" s="18">
        <f t="shared" si="1"/>
        <v>24.2</v>
      </c>
      <c r="J42" s="18"/>
      <c r="K42" s="20"/>
      <c r="L42" s="18"/>
      <c r="M42" s="2"/>
    </row>
    <row r="43" spans="1:13" ht="30" customHeight="1" x14ac:dyDescent="0.3">
      <c r="A43" s="19" t="s">
        <v>251</v>
      </c>
      <c r="B43" s="3" t="s">
        <v>246</v>
      </c>
      <c r="C43" s="3"/>
      <c r="D43" s="3" t="s">
        <v>307</v>
      </c>
      <c r="E43" s="3" t="s">
        <v>207</v>
      </c>
      <c r="F43" s="3">
        <v>2</v>
      </c>
      <c r="G43" s="3"/>
      <c r="H43" s="4">
        <v>25</v>
      </c>
      <c r="I43" s="18">
        <f t="shared" si="1"/>
        <v>30.25</v>
      </c>
      <c r="J43" s="18"/>
      <c r="K43" s="20"/>
      <c r="L43" s="18"/>
      <c r="M43" s="2"/>
    </row>
    <row r="44" spans="1:13" ht="30" customHeight="1" x14ac:dyDescent="0.3">
      <c r="A44" s="19" t="s">
        <v>252</v>
      </c>
      <c r="B44" s="3" t="s">
        <v>246</v>
      </c>
      <c r="C44" s="3"/>
      <c r="D44" s="3" t="s">
        <v>307</v>
      </c>
      <c r="E44" s="3" t="s">
        <v>207</v>
      </c>
      <c r="F44" s="3">
        <v>2</v>
      </c>
      <c r="G44" s="3"/>
      <c r="H44" s="4">
        <v>25</v>
      </c>
      <c r="I44" s="18">
        <f t="shared" si="1"/>
        <v>30.25</v>
      </c>
      <c r="J44" s="18"/>
      <c r="K44" s="20"/>
      <c r="L44" s="18"/>
      <c r="M44" s="2"/>
    </row>
    <row r="45" spans="1:13" ht="30" customHeight="1" x14ac:dyDescent="0.3">
      <c r="A45" s="19" t="s">
        <v>253</v>
      </c>
      <c r="B45" s="3" t="s">
        <v>246</v>
      </c>
      <c r="C45" s="3"/>
      <c r="D45" s="3" t="s">
        <v>307</v>
      </c>
      <c r="E45" s="3" t="s">
        <v>207</v>
      </c>
      <c r="F45" s="3">
        <v>10</v>
      </c>
      <c r="G45" s="3"/>
      <c r="H45" s="4">
        <v>25</v>
      </c>
      <c r="I45" s="18">
        <f t="shared" si="1"/>
        <v>30.25</v>
      </c>
      <c r="J45" s="18"/>
      <c r="K45" s="20"/>
      <c r="L45" s="18"/>
      <c r="M45" s="2"/>
    </row>
    <row r="46" spans="1:13" ht="30" customHeight="1" x14ac:dyDescent="0.3">
      <c r="A46" s="19" t="s">
        <v>254</v>
      </c>
      <c r="B46" s="3" t="s">
        <v>246</v>
      </c>
      <c r="C46" s="3"/>
      <c r="D46" s="3" t="s">
        <v>307</v>
      </c>
      <c r="E46" s="3" t="s">
        <v>207</v>
      </c>
      <c r="F46" s="3">
        <v>12</v>
      </c>
      <c r="G46" s="3"/>
      <c r="H46" s="4">
        <v>25</v>
      </c>
      <c r="I46" s="18">
        <f t="shared" si="1"/>
        <v>30.25</v>
      </c>
      <c r="J46" s="18"/>
      <c r="K46" s="20"/>
      <c r="L46" s="18"/>
      <c r="M46" s="2"/>
    </row>
    <row r="47" spans="1:13" ht="30" customHeight="1" x14ac:dyDescent="0.3">
      <c r="A47" s="19" t="s">
        <v>224</v>
      </c>
      <c r="B47" s="3" t="s">
        <v>216</v>
      </c>
      <c r="C47" s="3"/>
      <c r="D47" s="3" t="s">
        <v>307</v>
      </c>
      <c r="E47" s="3" t="s">
        <v>207</v>
      </c>
      <c r="F47" s="3">
        <v>9</v>
      </c>
      <c r="G47" s="3"/>
      <c r="H47" s="4">
        <v>25</v>
      </c>
      <c r="I47" s="18">
        <f t="shared" si="1"/>
        <v>30.25</v>
      </c>
      <c r="J47" s="18"/>
      <c r="K47" s="20"/>
      <c r="L47" s="18"/>
      <c r="M47" s="2"/>
    </row>
    <row r="48" spans="1:13" ht="30" customHeight="1" x14ac:dyDescent="0.3">
      <c r="A48" s="19" t="s">
        <v>255</v>
      </c>
      <c r="B48" s="3" t="s">
        <v>246</v>
      </c>
      <c r="C48" s="3"/>
      <c r="D48" s="3" t="s">
        <v>307</v>
      </c>
      <c r="E48" s="3" t="s">
        <v>207</v>
      </c>
      <c r="F48" s="3">
        <v>3</v>
      </c>
      <c r="G48" s="3"/>
      <c r="H48" s="4">
        <v>25</v>
      </c>
      <c r="I48" s="18">
        <f t="shared" si="1"/>
        <v>30.25</v>
      </c>
      <c r="J48" s="18"/>
      <c r="K48" s="20"/>
      <c r="L48" s="18"/>
      <c r="M48" s="2"/>
    </row>
    <row r="49" spans="1:13" ht="30" customHeight="1" x14ac:dyDescent="0.3">
      <c r="A49" s="19" t="s">
        <v>243</v>
      </c>
      <c r="B49" s="3" t="s">
        <v>236</v>
      </c>
      <c r="C49" s="3"/>
      <c r="D49" s="3" t="s">
        <v>307</v>
      </c>
      <c r="E49" s="3" t="s">
        <v>207</v>
      </c>
      <c r="F49" s="3">
        <v>8</v>
      </c>
      <c r="G49" s="3"/>
      <c r="H49" s="4">
        <v>20</v>
      </c>
      <c r="I49" s="18">
        <f t="shared" si="1"/>
        <v>24.2</v>
      </c>
      <c r="J49" s="18"/>
      <c r="K49" s="20"/>
      <c r="L49" s="18"/>
      <c r="M49" s="2"/>
    </row>
    <row r="50" spans="1:13" ht="30" customHeight="1" x14ac:dyDescent="0.3">
      <c r="A50" s="19" t="s">
        <v>244</v>
      </c>
      <c r="B50" s="3" t="s">
        <v>236</v>
      </c>
      <c r="C50" s="3"/>
      <c r="D50" s="3" t="s">
        <v>307</v>
      </c>
      <c r="E50" s="3" t="s">
        <v>207</v>
      </c>
      <c r="F50" s="3">
        <v>3</v>
      </c>
      <c r="G50" s="3"/>
      <c r="H50" s="4">
        <v>10</v>
      </c>
      <c r="I50" s="18">
        <f t="shared" si="1"/>
        <v>12.1</v>
      </c>
      <c r="J50" s="18"/>
      <c r="K50" s="20"/>
      <c r="L50" s="18"/>
      <c r="M50" s="2"/>
    </row>
    <row r="51" spans="1:13" ht="30" customHeight="1" x14ac:dyDescent="0.3">
      <c r="A51" s="27" t="s">
        <v>1569</v>
      </c>
      <c r="B51" s="47" t="s">
        <v>797</v>
      </c>
      <c r="C51" s="47" t="s">
        <v>431</v>
      </c>
      <c r="D51" s="47" t="s">
        <v>301</v>
      </c>
      <c r="E51" s="46">
        <v>2001</v>
      </c>
      <c r="F51" s="46">
        <v>1</v>
      </c>
      <c r="G51" s="3"/>
      <c r="H51" s="4">
        <v>45</v>
      </c>
      <c r="I51" s="4">
        <f>H51*Bordeaux!$L$7</f>
        <v>54.449999999999996</v>
      </c>
      <c r="J51" s="18" t="s">
        <v>10</v>
      </c>
      <c r="K51" s="20"/>
      <c r="L51" s="18"/>
      <c r="M51" s="2"/>
    </row>
    <row r="52" spans="1:13" ht="30" customHeight="1" x14ac:dyDescent="0.3">
      <c r="A52" s="27" t="s">
        <v>1568</v>
      </c>
      <c r="B52" s="47" t="s">
        <v>797</v>
      </c>
      <c r="C52" s="47" t="s">
        <v>431</v>
      </c>
      <c r="D52" s="47" t="s">
        <v>301</v>
      </c>
      <c r="E52" s="46">
        <v>2000</v>
      </c>
      <c r="F52" s="46">
        <v>1</v>
      </c>
      <c r="G52" s="3"/>
      <c r="H52" s="4">
        <v>45</v>
      </c>
      <c r="I52" s="4">
        <f>H52*Bordeaux!$L$7</f>
        <v>54.449999999999996</v>
      </c>
      <c r="J52" s="18" t="s">
        <v>10</v>
      </c>
      <c r="K52" s="20"/>
      <c r="L52" s="18"/>
      <c r="M52" s="2"/>
    </row>
    <row r="53" spans="1:13" ht="30" customHeight="1" x14ac:dyDescent="0.3">
      <c r="A53" s="19" t="s">
        <v>767</v>
      </c>
      <c r="B53" s="3" t="s">
        <v>520</v>
      </c>
      <c r="C53" s="3"/>
      <c r="D53" s="3" t="s">
        <v>301</v>
      </c>
      <c r="E53" s="3">
        <v>2007</v>
      </c>
      <c r="F53" s="3">
        <v>1</v>
      </c>
      <c r="G53" s="3"/>
      <c r="H53" s="4">
        <v>35</v>
      </c>
      <c r="I53" s="18">
        <f>H53*$L$7</f>
        <v>42.35</v>
      </c>
      <c r="J53" s="18"/>
      <c r="K53" s="20"/>
      <c r="L53" s="18"/>
      <c r="M53" s="2"/>
    </row>
    <row r="54" spans="1:13" ht="30" customHeight="1" x14ac:dyDescent="0.3">
      <c r="A54" s="27" t="s">
        <v>1593</v>
      </c>
      <c r="B54" s="47" t="s">
        <v>581</v>
      </c>
      <c r="C54" s="47" t="s">
        <v>431</v>
      </c>
      <c r="D54" s="47" t="s">
        <v>301</v>
      </c>
      <c r="E54" s="46">
        <v>1998</v>
      </c>
      <c r="F54" s="46">
        <v>1</v>
      </c>
      <c r="G54" s="3"/>
      <c r="H54" s="4">
        <v>45</v>
      </c>
      <c r="I54" s="4">
        <f>H54*Bordeaux!$L$7</f>
        <v>54.449999999999996</v>
      </c>
      <c r="J54" s="18" t="s">
        <v>10</v>
      </c>
      <c r="K54" s="20"/>
      <c r="L54" s="18"/>
      <c r="M54" s="2"/>
    </row>
    <row r="55" spans="1:13" ht="30" customHeight="1" x14ac:dyDescent="0.3">
      <c r="A55" s="19" t="s">
        <v>438</v>
      </c>
      <c r="B55" s="3" t="s">
        <v>436</v>
      </c>
      <c r="C55" s="3" t="s">
        <v>412</v>
      </c>
      <c r="D55" s="3" t="s">
        <v>301</v>
      </c>
      <c r="E55" s="3">
        <v>2015</v>
      </c>
      <c r="F55" s="3">
        <v>1</v>
      </c>
      <c r="G55" s="3"/>
      <c r="H55" s="4">
        <v>10</v>
      </c>
      <c r="I55" s="18">
        <f>H55*$L$7</f>
        <v>12.1</v>
      </c>
      <c r="J55" s="18"/>
      <c r="K55" s="20"/>
      <c r="L55" s="18"/>
      <c r="M55" s="2"/>
    </row>
    <row r="56" spans="1:13" ht="30" customHeight="1" x14ac:dyDescent="0.3">
      <c r="A56" s="19" t="s">
        <v>437</v>
      </c>
      <c r="B56" s="3" t="s">
        <v>436</v>
      </c>
      <c r="C56" s="3" t="s">
        <v>412</v>
      </c>
      <c r="D56" s="3" t="s">
        <v>301</v>
      </c>
      <c r="E56" s="3">
        <v>2017</v>
      </c>
      <c r="F56" s="3">
        <v>1</v>
      </c>
      <c r="G56" s="3"/>
      <c r="H56" s="4">
        <v>10</v>
      </c>
      <c r="I56" s="18">
        <f>H56*$L$7</f>
        <v>12.1</v>
      </c>
      <c r="J56" s="18"/>
      <c r="K56" s="20"/>
      <c r="L56" s="18"/>
      <c r="M56" s="2"/>
    </row>
    <row r="57" spans="1:13" ht="30" customHeight="1" x14ac:dyDescent="0.3">
      <c r="A57" s="27" t="s">
        <v>1570</v>
      </c>
      <c r="B57" s="47" t="s">
        <v>797</v>
      </c>
      <c r="C57" s="47" t="s">
        <v>431</v>
      </c>
      <c r="D57" s="47" t="s">
        <v>301</v>
      </c>
      <c r="E57" s="46">
        <v>2003</v>
      </c>
      <c r="F57" s="46">
        <v>1</v>
      </c>
      <c r="G57" s="3"/>
      <c r="H57" s="4">
        <v>45</v>
      </c>
      <c r="I57" s="4">
        <f>H57*Bordeaux!$L$7</f>
        <v>54.449999999999996</v>
      </c>
      <c r="J57" s="18" t="s">
        <v>10</v>
      </c>
      <c r="K57" s="20"/>
      <c r="L57" s="18"/>
      <c r="M57" s="2"/>
    </row>
    <row r="58" spans="1:13" ht="30" customHeight="1" x14ac:dyDescent="0.3">
      <c r="A58" s="19" t="s">
        <v>813</v>
      </c>
      <c r="B58" s="46" t="s">
        <v>797</v>
      </c>
      <c r="C58" s="47" t="s">
        <v>412</v>
      </c>
      <c r="D58" s="47" t="s">
        <v>301</v>
      </c>
      <c r="E58" s="46">
        <v>2002</v>
      </c>
      <c r="F58" s="46">
        <v>3</v>
      </c>
      <c r="G58" s="3"/>
      <c r="H58" s="4">
        <v>45</v>
      </c>
      <c r="I58" s="18">
        <f t="shared" ref="I58:I89" si="2">H58*$L$7</f>
        <v>54.449999999999996</v>
      </c>
      <c r="J58" s="18"/>
      <c r="K58" s="20"/>
      <c r="L58" s="18"/>
      <c r="M58" s="2"/>
    </row>
    <row r="59" spans="1:13" ht="30" customHeight="1" x14ac:dyDescent="0.3">
      <c r="A59" s="19" t="s">
        <v>882</v>
      </c>
      <c r="B59" s="3" t="s">
        <v>797</v>
      </c>
      <c r="C59" s="3" t="s">
        <v>431</v>
      </c>
      <c r="D59" s="3" t="s">
        <v>301</v>
      </c>
      <c r="E59" s="3">
        <v>2000</v>
      </c>
      <c r="F59" s="3">
        <v>1</v>
      </c>
      <c r="G59" s="3"/>
      <c r="H59" s="4">
        <v>45</v>
      </c>
      <c r="I59" s="18">
        <f t="shared" si="2"/>
        <v>54.449999999999996</v>
      </c>
      <c r="J59" s="18"/>
      <c r="K59" s="20"/>
      <c r="L59" s="18"/>
      <c r="M59" s="2"/>
    </row>
    <row r="60" spans="1:13" ht="30" customHeight="1" x14ac:dyDescent="0.3">
      <c r="A60" s="27" t="s">
        <v>802</v>
      </c>
      <c r="B60" s="47" t="s">
        <v>797</v>
      </c>
      <c r="C60" s="47" t="s">
        <v>431</v>
      </c>
      <c r="D60" s="47" t="s">
        <v>301</v>
      </c>
      <c r="E60" s="46">
        <v>2000</v>
      </c>
      <c r="F60" s="46">
        <f>3-1</f>
        <v>2</v>
      </c>
      <c r="G60" s="3"/>
      <c r="H60" s="4">
        <v>35</v>
      </c>
      <c r="I60" s="18">
        <f t="shared" si="2"/>
        <v>42.35</v>
      </c>
      <c r="J60" s="18"/>
      <c r="K60" s="20"/>
      <c r="L60" s="18"/>
      <c r="M60" s="2"/>
    </row>
    <row r="61" spans="1:13" ht="30" customHeight="1" x14ac:dyDescent="0.3">
      <c r="A61" s="19" t="s">
        <v>580</v>
      </c>
      <c r="B61" s="3" t="s">
        <v>581</v>
      </c>
      <c r="C61" s="3" t="s">
        <v>1000</v>
      </c>
      <c r="D61" s="3" t="s">
        <v>301</v>
      </c>
      <c r="E61" s="3">
        <v>1998</v>
      </c>
      <c r="F61" s="3">
        <v>1</v>
      </c>
      <c r="G61" s="3"/>
      <c r="H61" s="4">
        <v>95</v>
      </c>
      <c r="I61" s="18">
        <f t="shared" si="2"/>
        <v>114.95</v>
      </c>
      <c r="J61" s="18"/>
      <c r="K61" s="20"/>
      <c r="L61" s="18"/>
      <c r="M61" s="2"/>
    </row>
    <row r="62" spans="1:13" ht="30" customHeight="1" x14ac:dyDescent="0.3">
      <c r="A62" s="19" t="s">
        <v>858</v>
      </c>
      <c r="B62" s="46" t="s">
        <v>797</v>
      </c>
      <c r="C62" s="47" t="s">
        <v>412</v>
      </c>
      <c r="D62" s="47" t="s">
        <v>301</v>
      </c>
      <c r="E62" s="46" t="s">
        <v>838</v>
      </c>
      <c r="F62" s="46">
        <v>1</v>
      </c>
      <c r="G62" s="3"/>
      <c r="H62" s="4">
        <v>35</v>
      </c>
      <c r="I62" s="18">
        <f t="shared" si="2"/>
        <v>42.35</v>
      </c>
      <c r="J62" s="18"/>
      <c r="K62" s="20"/>
      <c r="L62" s="18"/>
      <c r="M62" s="2"/>
    </row>
    <row r="63" spans="1:13" ht="30" customHeight="1" x14ac:dyDescent="0.3">
      <c r="A63" s="19" t="s">
        <v>656</v>
      </c>
      <c r="B63" s="3" t="s">
        <v>355</v>
      </c>
      <c r="C63" s="3" t="s">
        <v>412</v>
      </c>
      <c r="D63" s="3" t="s">
        <v>301</v>
      </c>
      <c r="E63" s="3">
        <v>1992</v>
      </c>
      <c r="F63" s="3">
        <v>2</v>
      </c>
      <c r="G63" s="3"/>
      <c r="H63" s="4">
        <v>15</v>
      </c>
      <c r="I63" s="18">
        <f t="shared" si="2"/>
        <v>18.149999999999999</v>
      </c>
      <c r="J63" s="18"/>
      <c r="K63" s="20"/>
      <c r="L63" s="18"/>
      <c r="M63" s="2"/>
    </row>
    <row r="64" spans="1:13" ht="30" customHeight="1" x14ac:dyDescent="0.3">
      <c r="A64" s="19" t="s">
        <v>78</v>
      </c>
      <c r="B64" s="3" t="s">
        <v>79</v>
      </c>
      <c r="C64" s="3" t="s">
        <v>412</v>
      </c>
      <c r="D64" s="3" t="s">
        <v>301</v>
      </c>
      <c r="E64" s="3">
        <v>1976</v>
      </c>
      <c r="F64" s="3">
        <v>2</v>
      </c>
      <c r="G64" s="3"/>
      <c r="H64" s="4">
        <v>45</v>
      </c>
      <c r="I64" s="18">
        <f t="shared" si="2"/>
        <v>54.449999999999996</v>
      </c>
      <c r="J64" s="3"/>
      <c r="K64" s="20"/>
      <c r="L64" s="18"/>
      <c r="M64" s="2"/>
    </row>
    <row r="65" spans="1:13" ht="30" customHeight="1" x14ac:dyDescent="0.3">
      <c r="A65" s="19" t="s">
        <v>400</v>
      </c>
      <c r="B65" s="3" t="s">
        <v>79</v>
      </c>
      <c r="C65" s="3" t="s">
        <v>412</v>
      </c>
      <c r="D65" s="3" t="s">
        <v>301</v>
      </c>
      <c r="E65" s="3">
        <v>1983</v>
      </c>
      <c r="F65" s="3">
        <v>7</v>
      </c>
      <c r="G65" s="3"/>
      <c r="H65" s="4">
        <v>15</v>
      </c>
      <c r="I65" s="18">
        <f t="shared" si="2"/>
        <v>18.149999999999999</v>
      </c>
      <c r="J65" s="3"/>
      <c r="K65" s="20"/>
      <c r="L65" s="18"/>
      <c r="M65" s="2"/>
    </row>
    <row r="66" spans="1:13" ht="30" customHeight="1" x14ac:dyDescent="0.3">
      <c r="A66" s="19" t="s">
        <v>77</v>
      </c>
      <c r="B66" s="3" t="s">
        <v>76</v>
      </c>
      <c r="C66" s="3" t="s">
        <v>412</v>
      </c>
      <c r="D66" s="3" t="s">
        <v>301</v>
      </c>
      <c r="E66" s="3">
        <v>1975</v>
      </c>
      <c r="F66" s="3">
        <v>5</v>
      </c>
      <c r="G66" s="3">
        <v>0.375</v>
      </c>
      <c r="H66" s="4">
        <v>8</v>
      </c>
      <c r="I66" s="18">
        <f t="shared" si="2"/>
        <v>9.68</v>
      </c>
      <c r="J66" s="3"/>
      <c r="K66" s="20"/>
      <c r="L66" s="18"/>
      <c r="M66" s="2"/>
    </row>
    <row r="67" spans="1:13" ht="30" customHeight="1" x14ac:dyDescent="0.3">
      <c r="A67" s="19" t="s">
        <v>98</v>
      </c>
      <c r="B67" s="3" t="s">
        <v>137</v>
      </c>
      <c r="C67" s="3" t="s">
        <v>1000</v>
      </c>
      <c r="D67" s="3" t="s">
        <v>301</v>
      </c>
      <c r="E67" s="3">
        <v>2004</v>
      </c>
      <c r="F67" s="3">
        <v>3</v>
      </c>
      <c r="G67" s="3">
        <v>0.5</v>
      </c>
      <c r="H67" s="4">
        <v>10</v>
      </c>
      <c r="I67" s="18">
        <f t="shared" si="2"/>
        <v>12.1</v>
      </c>
      <c r="J67" s="18"/>
      <c r="K67" s="20"/>
      <c r="L67" s="18"/>
      <c r="M67" s="2"/>
    </row>
    <row r="68" spans="1:13" ht="30" customHeight="1" x14ac:dyDescent="0.3">
      <c r="A68" s="19" t="s">
        <v>98</v>
      </c>
      <c r="B68" s="3" t="s">
        <v>99</v>
      </c>
      <c r="C68" s="3" t="s">
        <v>1000</v>
      </c>
      <c r="D68" s="3" t="s">
        <v>301</v>
      </c>
      <c r="E68" s="3">
        <v>1990</v>
      </c>
      <c r="F68" s="3">
        <v>1</v>
      </c>
      <c r="G68" s="3"/>
      <c r="H68" s="4">
        <v>15</v>
      </c>
      <c r="I68" s="18">
        <f t="shared" si="2"/>
        <v>18.149999999999999</v>
      </c>
      <c r="J68" s="18"/>
      <c r="K68" s="20"/>
      <c r="L68" s="18"/>
      <c r="M68" s="2"/>
    </row>
    <row r="69" spans="1:13" ht="30" customHeight="1" x14ac:dyDescent="0.3">
      <c r="A69" s="19" t="s">
        <v>601</v>
      </c>
      <c r="B69" s="3" t="s">
        <v>560</v>
      </c>
      <c r="C69" s="3" t="s">
        <v>1000</v>
      </c>
      <c r="D69" s="3" t="s">
        <v>301</v>
      </c>
      <c r="E69" s="3">
        <v>1989</v>
      </c>
      <c r="F69" s="3">
        <v>1</v>
      </c>
      <c r="G69" s="3"/>
      <c r="H69" s="4">
        <v>15</v>
      </c>
      <c r="I69" s="18">
        <f t="shared" si="2"/>
        <v>18.149999999999999</v>
      </c>
      <c r="J69" s="18"/>
      <c r="K69" s="20"/>
      <c r="L69" s="18"/>
      <c r="M69" s="2"/>
    </row>
    <row r="70" spans="1:13" ht="30" customHeight="1" x14ac:dyDescent="0.3">
      <c r="A70" s="19" t="s">
        <v>1486</v>
      </c>
      <c r="B70" s="3" t="s">
        <v>137</v>
      </c>
      <c r="C70" s="3" t="s">
        <v>1000</v>
      </c>
      <c r="D70" s="3" t="s">
        <v>301</v>
      </c>
      <c r="E70" s="3">
        <v>2005</v>
      </c>
      <c r="F70" s="3">
        <v>5</v>
      </c>
      <c r="G70" s="3">
        <v>0.5</v>
      </c>
      <c r="H70" s="4">
        <v>10</v>
      </c>
      <c r="I70" s="18">
        <f t="shared" si="2"/>
        <v>12.1</v>
      </c>
      <c r="J70" s="18"/>
      <c r="K70" s="20"/>
      <c r="L70" s="18"/>
      <c r="M70" s="2"/>
    </row>
    <row r="71" spans="1:13" ht="30" customHeight="1" x14ac:dyDescent="0.3">
      <c r="A71" s="19" t="s">
        <v>354</v>
      </c>
      <c r="B71" s="3" t="s">
        <v>355</v>
      </c>
      <c r="C71" s="3" t="s">
        <v>412</v>
      </c>
      <c r="D71" s="3" t="s">
        <v>301</v>
      </c>
      <c r="E71" s="3">
        <v>1992</v>
      </c>
      <c r="F71" s="3">
        <v>1</v>
      </c>
      <c r="G71" s="3"/>
      <c r="H71" s="4">
        <v>15</v>
      </c>
      <c r="I71" s="18">
        <f t="shared" si="2"/>
        <v>18.149999999999999</v>
      </c>
      <c r="J71" s="18"/>
      <c r="K71" s="20"/>
      <c r="L71" s="18"/>
      <c r="M71" s="2"/>
    </row>
    <row r="72" spans="1:13" ht="30" customHeight="1" x14ac:dyDescent="0.3">
      <c r="A72" s="19" t="s">
        <v>328</v>
      </c>
      <c r="B72" s="3" t="s">
        <v>329</v>
      </c>
      <c r="C72" s="3"/>
      <c r="D72" s="3" t="s">
        <v>330</v>
      </c>
      <c r="E72" s="3">
        <v>2005</v>
      </c>
      <c r="F72" s="3">
        <v>12</v>
      </c>
      <c r="G72" s="3"/>
      <c r="H72" s="4">
        <v>8.27</v>
      </c>
      <c r="I72" s="18">
        <f t="shared" si="2"/>
        <v>10.006699999999999</v>
      </c>
      <c r="J72" s="18"/>
      <c r="K72" s="20" t="s">
        <v>340</v>
      </c>
      <c r="L72" s="18"/>
      <c r="M72" s="2"/>
    </row>
    <row r="73" spans="1:13" ht="30" customHeight="1" x14ac:dyDescent="0.3">
      <c r="A73" s="19" t="s">
        <v>1410</v>
      </c>
      <c r="B73" s="3" t="s">
        <v>1411</v>
      </c>
      <c r="C73" s="3" t="s">
        <v>1000</v>
      </c>
      <c r="D73" s="3" t="s">
        <v>1409</v>
      </c>
      <c r="E73" s="3">
        <v>1994</v>
      </c>
      <c r="F73" s="3">
        <v>3</v>
      </c>
      <c r="G73" s="3"/>
      <c r="H73" s="4">
        <v>75</v>
      </c>
      <c r="I73" s="18">
        <f t="shared" si="2"/>
        <v>90.75</v>
      </c>
      <c r="J73" s="18"/>
      <c r="K73" s="20"/>
      <c r="L73" s="18"/>
      <c r="M73" s="2"/>
    </row>
    <row r="74" spans="1:13" ht="30" customHeight="1" x14ac:dyDescent="0.3">
      <c r="A74" s="27" t="s">
        <v>680</v>
      </c>
      <c r="B74" s="47" t="s">
        <v>664</v>
      </c>
      <c r="C74" s="47"/>
      <c r="D74" s="47" t="s">
        <v>305</v>
      </c>
      <c r="E74" s="46">
        <v>1995</v>
      </c>
      <c r="F74" s="46">
        <v>4</v>
      </c>
      <c r="G74" s="3"/>
      <c r="H74" s="4">
        <v>545</v>
      </c>
      <c r="I74" s="18">
        <f t="shared" si="2"/>
        <v>659.44999999999993</v>
      </c>
      <c r="J74" s="18"/>
      <c r="K74" s="20"/>
      <c r="L74" s="18"/>
      <c r="M74" s="2"/>
    </row>
    <row r="75" spans="1:13" ht="30" customHeight="1" x14ac:dyDescent="0.3">
      <c r="A75" s="27" t="s">
        <v>668</v>
      </c>
      <c r="B75" s="47" t="s">
        <v>664</v>
      </c>
      <c r="C75" s="47"/>
      <c r="D75" s="47" t="s">
        <v>305</v>
      </c>
      <c r="E75" s="46">
        <v>1995</v>
      </c>
      <c r="F75" s="46">
        <v>3</v>
      </c>
      <c r="G75" s="3"/>
      <c r="H75" s="4">
        <v>475</v>
      </c>
      <c r="I75" s="18">
        <f t="shared" si="2"/>
        <v>574.75</v>
      </c>
      <c r="J75" s="18"/>
      <c r="K75" s="20"/>
      <c r="L75" s="18"/>
      <c r="M75" s="2"/>
    </row>
    <row r="76" spans="1:13" ht="30" customHeight="1" x14ac:dyDescent="0.3">
      <c r="A76" s="27" t="s">
        <v>1708</v>
      </c>
      <c r="B76" s="47" t="s">
        <v>1709</v>
      </c>
      <c r="C76" s="47"/>
      <c r="D76" s="47" t="s">
        <v>305</v>
      </c>
      <c r="E76" s="46">
        <v>2012</v>
      </c>
      <c r="F76" s="46">
        <v>1</v>
      </c>
      <c r="G76" s="3"/>
      <c r="H76" s="4">
        <v>595</v>
      </c>
      <c r="I76" s="18">
        <f t="shared" si="2"/>
        <v>719.94999999999993</v>
      </c>
      <c r="J76" s="18" t="s">
        <v>10</v>
      </c>
      <c r="K76" s="20"/>
      <c r="L76" s="18"/>
      <c r="M76" s="2"/>
    </row>
    <row r="77" spans="1:13" ht="30" customHeight="1" x14ac:dyDescent="0.3">
      <c r="A77" s="27" t="s">
        <v>1627</v>
      </c>
      <c r="B77" s="47" t="s">
        <v>1628</v>
      </c>
      <c r="C77" s="47"/>
      <c r="D77" s="47" t="s">
        <v>305</v>
      </c>
      <c r="E77" s="46">
        <v>2001</v>
      </c>
      <c r="F77" s="46">
        <v>1</v>
      </c>
      <c r="G77" s="3"/>
      <c r="H77" s="4">
        <v>275</v>
      </c>
      <c r="I77" s="18">
        <f t="shared" si="2"/>
        <v>332.75</v>
      </c>
      <c r="J77" s="18" t="s">
        <v>10</v>
      </c>
      <c r="K77" s="20"/>
      <c r="L77" s="18"/>
      <c r="M77" s="2"/>
    </row>
    <row r="78" spans="1:13" ht="30" customHeight="1" x14ac:dyDescent="0.3">
      <c r="A78" s="19" t="s">
        <v>259</v>
      </c>
      <c r="B78" s="3" t="s">
        <v>260</v>
      </c>
      <c r="C78" s="3" t="s">
        <v>412</v>
      </c>
      <c r="D78" s="3" t="s">
        <v>308</v>
      </c>
      <c r="E78" s="3" t="s">
        <v>207</v>
      </c>
      <c r="F78" s="3">
        <v>3</v>
      </c>
      <c r="G78" s="3"/>
      <c r="H78" s="4">
        <v>25</v>
      </c>
      <c r="I78" s="18">
        <f t="shared" si="2"/>
        <v>30.25</v>
      </c>
      <c r="J78" s="18"/>
      <c r="K78" s="20"/>
      <c r="L78" s="18"/>
      <c r="M78" s="2"/>
    </row>
    <row r="79" spans="1:13" ht="30" customHeight="1" x14ac:dyDescent="0.3">
      <c r="A79" s="19" t="s">
        <v>75</v>
      </c>
      <c r="B79" s="3" t="s">
        <v>73</v>
      </c>
      <c r="C79" s="3" t="s">
        <v>412</v>
      </c>
      <c r="D79" s="3" t="s">
        <v>308</v>
      </c>
      <c r="E79" s="3">
        <v>1969</v>
      </c>
      <c r="F79" s="3">
        <v>1</v>
      </c>
      <c r="G79" s="3"/>
      <c r="H79" s="4">
        <v>25</v>
      </c>
      <c r="I79" s="18">
        <f t="shared" si="2"/>
        <v>30.25</v>
      </c>
      <c r="J79" s="18"/>
      <c r="K79" s="20"/>
      <c r="L79" s="18"/>
      <c r="M79" s="2"/>
    </row>
    <row r="80" spans="1:13" ht="30" customHeight="1" x14ac:dyDescent="0.3">
      <c r="A80" s="19" t="s">
        <v>69</v>
      </c>
      <c r="B80" s="3" t="s">
        <v>70</v>
      </c>
      <c r="C80" s="3" t="s">
        <v>412</v>
      </c>
      <c r="D80" s="3" t="s">
        <v>308</v>
      </c>
      <c r="E80" s="3">
        <v>1964</v>
      </c>
      <c r="F80" s="3">
        <v>1</v>
      </c>
      <c r="G80" s="3"/>
      <c r="H80" s="4">
        <v>75</v>
      </c>
      <c r="I80" s="18">
        <f t="shared" si="2"/>
        <v>90.75</v>
      </c>
      <c r="J80" s="3"/>
      <c r="K80" s="20"/>
      <c r="L80" s="18"/>
      <c r="M80" s="2"/>
    </row>
    <row r="81" spans="1:13" ht="30" customHeight="1" x14ac:dyDescent="0.3">
      <c r="A81" s="64" t="s">
        <v>1764</v>
      </c>
      <c r="B81" s="47" t="s">
        <v>1765</v>
      </c>
      <c r="C81" s="47" t="s">
        <v>412</v>
      </c>
      <c r="D81" s="47" t="s">
        <v>308</v>
      </c>
      <c r="E81" s="46">
        <v>2017</v>
      </c>
      <c r="F81" s="46">
        <v>2</v>
      </c>
      <c r="G81" s="3"/>
      <c r="H81" s="4">
        <v>32</v>
      </c>
      <c r="I81" s="18">
        <f t="shared" si="2"/>
        <v>38.72</v>
      </c>
      <c r="J81" s="18"/>
      <c r="K81" s="20"/>
      <c r="L81" s="18"/>
      <c r="M81" s="2"/>
    </row>
    <row r="82" spans="1:13" ht="30" customHeight="1" x14ac:dyDescent="0.3">
      <c r="A82" s="19" t="s">
        <v>482</v>
      </c>
      <c r="B82" s="3" t="s">
        <v>389</v>
      </c>
      <c r="C82" s="3" t="s">
        <v>412</v>
      </c>
      <c r="D82" s="3" t="s">
        <v>308</v>
      </c>
      <c r="E82" s="3">
        <v>2003</v>
      </c>
      <c r="F82" s="3">
        <v>1</v>
      </c>
      <c r="G82" s="3">
        <v>0.5</v>
      </c>
      <c r="H82" s="4">
        <v>475</v>
      </c>
      <c r="I82" s="18">
        <f t="shared" si="2"/>
        <v>574.75</v>
      </c>
      <c r="J82" s="18"/>
      <c r="K82" s="20" t="s">
        <v>484</v>
      </c>
      <c r="L82" s="18"/>
      <c r="M82" s="2"/>
    </row>
    <row r="83" spans="1:13" ht="30" customHeight="1" x14ac:dyDescent="0.3">
      <c r="A83" s="19" t="s">
        <v>483</v>
      </c>
      <c r="B83" s="3" t="s">
        <v>389</v>
      </c>
      <c r="C83" s="3" t="s">
        <v>412</v>
      </c>
      <c r="D83" s="3" t="s">
        <v>308</v>
      </c>
      <c r="E83" s="3">
        <v>1999</v>
      </c>
      <c r="F83" s="3">
        <v>1</v>
      </c>
      <c r="G83" s="3">
        <v>0.62</v>
      </c>
      <c r="H83" s="4">
        <v>1475</v>
      </c>
      <c r="I83" s="18">
        <f t="shared" si="2"/>
        <v>1784.75</v>
      </c>
      <c r="J83" s="18"/>
      <c r="K83" s="20" t="s">
        <v>484</v>
      </c>
      <c r="L83" s="18"/>
      <c r="M83" s="2"/>
    </row>
    <row r="84" spans="1:13" ht="30" customHeight="1" x14ac:dyDescent="0.3">
      <c r="A84" s="51" t="s">
        <v>93</v>
      </c>
      <c r="B84" s="3" t="s">
        <v>360</v>
      </c>
      <c r="C84" s="3" t="s">
        <v>412</v>
      </c>
      <c r="D84" s="48" t="s">
        <v>308</v>
      </c>
      <c r="E84" s="48">
        <v>2010</v>
      </c>
      <c r="F84" s="48">
        <v>5</v>
      </c>
      <c r="G84" s="48"/>
      <c r="H84" s="4">
        <v>65</v>
      </c>
      <c r="I84" s="18">
        <f t="shared" si="2"/>
        <v>78.649999999999991</v>
      </c>
      <c r="J84" s="18"/>
      <c r="K84" s="20" t="s">
        <v>62</v>
      </c>
      <c r="L84" s="18"/>
      <c r="M84" s="2"/>
    </row>
    <row r="85" spans="1:13" ht="30" customHeight="1" x14ac:dyDescent="0.3">
      <c r="A85" s="51" t="s">
        <v>93</v>
      </c>
      <c r="B85" s="3" t="s">
        <v>1447</v>
      </c>
      <c r="C85" s="3" t="s">
        <v>412</v>
      </c>
      <c r="D85" s="3" t="s">
        <v>308</v>
      </c>
      <c r="E85" s="3">
        <v>1992</v>
      </c>
      <c r="F85" s="3">
        <v>1</v>
      </c>
      <c r="G85" s="3"/>
      <c r="H85" s="4">
        <v>65</v>
      </c>
      <c r="I85" s="18">
        <f t="shared" si="2"/>
        <v>78.649999999999991</v>
      </c>
      <c r="J85" s="3"/>
      <c r="K85" s="20"/>
      <c r="L85" s="18"/>
      <c r="M85" s="2"/>
    </row>
    <row r="86" spans="1:13" ht="30" customHeight="1" x14ac:dyDescent="0.3">
      <c r="A86" s="19" t="s">
        <v>93</v>
      </c>
      <c r="B86" s="3" t="s">
        <v>95</v>
      </c>
      <c r="C86" s="3" t="s">
        <v>412</v>
      </c>
      <c r="D86" s="3" t="s">
        <v>308</v>
      </c>
      <c r="E86" s="3">
        <v>1989</v>
      </c>
      <c r="F86" s="3">
        <v>1</v>
      </c>
      <c r="G86" s="3"/>
      <c r="H86" s="4">
        <v>75</v>
      </c>
      <c r="I86" s="18">
        <f t="shared" si="2"/>
        <v>90.75</v>
      </c>
      <c r="J86" s="18"/>
      <c r="K86" s="20"/>
      <c r="L86" s="18"/>
      <c r="M86" s="2"/>
    </row>
    <row r="87" spans="1:13" ht="30" customHeight="1" x14ac:dyDescent="0.3">
      <c r="A87" s="51" t="s">
        <v>93</v>
      </c>
      <c r="B87" s="3" t="s">
        <v>360</v>
      </c>
      <c r="C87" s="3" t="s">
        <v>412</v>
      </c>
      <c r="D87" s="48" t="s">
        <v>308</v>
      </c>
      <c r="E87" s="48">
        <v>1928</v>
      </c>
      <c r="F87" s="48">
        <v>2</v>
      </c>
      <c r="G87" s="48"/>
      <c r="H87" s="4">
        <v>875</v>
      </c>
      <c r="I87" s="18">
        <f t="shared" si="2"/>
        <v>1058.75</v>
      </c>
      <c r="J87" s="18"/>
      <c r="K87" s="20"/>
      <c r="L87" s="18"/>
      <c r="M87" s="2"/>
    </row>
    <row r="88" spans="1:13" ht="30" customHeight="1" x14ac:dyDescent="0.3">
      <c r="A88" s="19" t="s">
        <v>93</v>
      </c>
      <c r="B88" s="3" t="s">
        <v>360</v>
      </c>
      <c r="C88" s="3" t="s">
        <v>412</v>
      </c>
      <c r="D88" s="3" t="s">
        <v>308</v>
      </c>
      <c r="E88" s="3">
        <v>1959</v>
      </c>
      <c r="F88" s="3">
        <v>1</v>
      </c>
      <c r="G88" s="3"/>
      <c r="H88" s="4">
        <v>350</v>
      </c>
      <c r="I88" s="18">
        <f t="shared" si="2"/>
        <v>423.5</v>
      </c>
      <c r="J88" s="18"/>
      <c r="K88" s="20"/>
      <c r="L88" s="18"/>
      <c r="M88" s="2"/>
    </row>
    <row r="89" spans="1:13" ht="30" customHeight="1" x14ac:dyDescent="0.3">
      <c r="A89" s="27" t="s">
        <v>93</v>
      </c>
      <c r="B89" s="47" t="s">
        <v>721</v>
      </c>
      <c r="C89" s="47" t="s">
        <v>412</v>
      </c>
      <c r="D89" s="47" t="s">
        <v>308</v>
      </c>
      <c r="E89" s="46">
        <v>2014</v>
      </c>
      <c r="F89" s="46">
        <v>6</v>
      </c>
      <c r="G89" s="3"/>
      <c r="H89" s="4">
        <v>41</v>
      </c>
      <c r="I89" s="18">
        <f t="shared" si="2"/>
        <v>49.61</v>
      </c>
      <c r="J89" s="18"/>
      <c r="K89" s="20" t="s">
        <v>62</v>
      </c>
      <c r="L89" s="18"/>
      <c r="M89" s="2"/>
    </row>
    <row r="90" spans="1:13" ht="30" customHeight="1" x14ac:dyDescent="0.3">
      <c r="A90" s="27" t="s">
        <v>93</v>
      </c>
      <c r="B90" s="47" t="s">
        <v>721</v>
      </c>
      <c r="C90" s="47" t="s">
        <v>412</v>
      </c>
      <c r="D90" s="47" t="s">
        <v>308</v>
      </c>
      <c r="E90" s="46">
        <v>2015</v>
      </c>
      <c r="F90" s="46">
        <v>6</v>
      </c>
      <c r="G90" s="3"/>
      <c r="H90" s="4">
        <v>42</v>
      </c>
      <c r="I90" s="18">
        <f t="shared" ref="I90:I123" si="3">H90*$L$7</f>
        <v>50.82</v>
      </c>
      <c r="J90" s="18"/>
      <c r="K90" s="20"/>
      <c r="L90" s="18"/>
      <c r="M90" s="2"/>
    </row>
    <row r="91" spans="1:13" ht="30" customHeight="1" x14ac:dyDescent="0.3">
      <c r="A91" s="19" t="s">
        <v>93</v>
      </c>
      <c r="B91" s="3" t="s">
        <v>1009</v>
      </c>
      <c r="C91" s="47" t="s">
        <v>412</v>
      </c>
      <c r="D91" s="3" t="s">
        <v>308</v>
      </c>
      <c r="E91" s="3">
        <v>2008</v>
      </c>
      <c r="F91" s="3">
        <v>1</v>
      </c>
      <c r="G91" s="3"/>
      <c r="H91" s="4">
        <v>145</v>
      </c>
      <c r="I91" s="18">
        <f t="shared" si="3"/>
        <v>175.45</v>
      </c>
      <c r="J91" s="3"/>
      <c r="K91" s="20"/>
      <c r="L91" s="18"/>
      <c r="M91" s="2"/>
    </row>
    <row r="92" spans="1:13" ht="30" customHeight="1" x14ac:dyDescent="0.3">
      <c r="A92" s="19" t="s">
        <v>233</v>
      </c>
      <c r="B92" s="3" t="s">
        <v>234</v>
      </c>
      <c r="C92" s="3" t="s">
        <v>412</v>
      </c>
      <c r="D92" s="3" t="s">
        <v>308</v>
      </c>
      <c r="E92" s="3" t="s">
        <v>207</v>
      </c>
      <c r="F92" s="3">
        <v>1</v>
      </c>
      <c r="G92" s="3"/>
      <c r="H92" s="4">
        <v>225</v>
      </c>
      <c r="I92" s="18">
        <f t="shared" si="3"/>
        <v>272.25</v>
      </c>
      <c r="J92" s="18"/>
      <c r="K92" s="20"/>
      <c r="L92" s="18"/>
      <c r="M92" s="2"/>
    </row>
    <row r="93" spans="1:13" ht="30" customHeight="1" x14ac:dyDescent="0.3">
      <c r="A93" s="19" t="s">
        <v>262</v>
      </c>
      <c r="B93" s="3" t="s">
        <v>70</v>
      </c>
      <c r="C93" s="3" t="s">
        <v>412</v>
      </c>
      <c r="D93" s="3" t="s">
        <v>308</v>
      </c>
      <c r="E93" s="3">
        <v>1992</v>
      </c>
      <c r="F93" s="3">
        <v>2</v>
      </c>
      <c r="G93" s="3"/>
      <c r="H93" s="4">
        <v>49</v>
      </c>
      <c r="I93" s="18">
        <f t="shared" si="3"/>
        <v>59.29</v>
      </c>
      <c r="J93" s="18"/>
      <c r="K93" s="20"/>
      <c r="L93" s="18"/>
      <c r="M93" s="2"/>
    </row>
    <row r="94" spans="1:13" ht="30" customHeight="1" x14ac:dyDescent="0.3">
      <c r="A94" s="27" t="s">
        <v>720</v>
      </c>
      <c r="B94" s="47" t="s">
        <v>721</v>
      </c>
      <c r="C94" s="47"/>
      <c r="D94" s="47" t="s">
        <v>308</v>
      </c>
      <c r="E94" s="46">
        <v>2020</v>
      </c>
      <c r="F94" s="46">
        <v>6</v>
      </c>
      <c r="G94" s="3"/>
      <c r="H94" s="4">
        <v>16</v>
      </c>
      <c r="I94" s="18">
        <f t="shared" si="3"/>
        <v>19.36</v>
      </c>
      <c r="J94" s="18"/>
      <c r="K94" s="20" t="s">
        <v>62</v>
      </c>
      <c r="L94" s="18"/>
      <c r="M94" s="2"/>
    </row>
    <row r="95" spans="1:13" ht="30" customHeight="1" x14ac:dyDescent="0.3">
      <c r="A95" s="27" t="s">
        <v>718</v>
      </c>
      <c r="B95" s="47" t="s">
        <v>721</v>
      </c>
      <c r="C95" s="47" t="s">
        <v>412</v>
      </c>
      <c r="D95" s="47" t="s">
        <v>308</v>
      </c>
      <c r="E95" s="46">
        <v>2018</v>
      </c>
      <c r="F95" s="46">
        <v>6</v>
      </c>
      <c r="G95" s="3"/>
      <c r="H95" s="4">
        <v>18</v>
      </c>
      <c r="I95" s="18">
        <f t="shared" si="3"/>
        <v>21.78</v>
      </c>
      <c r="J95" s="18"/>
      <c r="K95" s="20" t="s">
        <v>62</v>
      </c>
      <c r="L95" s="18"/>
      <c r="M95" s="2"/>
    </row>
    <row r="96" spans="1:13" ht="30" customHeight="1" x14ac:dyDescent="0.3">
      <c r="A96" s="63" t="s">
        <v>1761</v>
      </c>
      <c r="B96" s="3" t="s">
        <v>1762</v>
      </c>
      <c r="C96" s="3" t="s">
        <v>412</v>
      </c>
      <c r="D96" s="3" t="s">
        <v>308</v>
      </c>
      <c r="E96" s="3">
        <v>2021</v>
      </c>
      <c r="F96" s="3">
        <v>1</v>
      </c>
      <c r="G96" s="3"/>
      <c r="H96" s="4">
        <v>125</v>
      </c>
      <c r="I96" s="18">
        <f t="shared" si="3"/>
        <v>151.25</v>
      </c>
      <c r="J96" s="18"/>
      <c r="K96" s="20"/>
      <c r="L96" s="18"/>
      <c r="M96" s="2"/>
    </row>
    <row r="97" spans="1:13" ht="30" customHeight="1" x14ac:dyDescent="0.3">
      <c r="A97" s="27" t="s">
        <v>719</v>
      </c>
      <c r="B97" s="47" t="s">
        <v>721</v>
      </c>
      <c r="C97" s="47" t="s">
        <v>412</v>
      </c>
      <c r="D97" s="47" t="s">
        <v>308</v>
      </c>
      <c r="E97" s="46">
        <v>2018</v>
      </c>
      <c r="F97" s="46">
        <v>6</v>
      </c>
      <c r="G97" s="3"/>
      <c r="H97" s="4">
        <v>17</v>
      </c>
      <c r="I97" s="18">
        <f t="shared" si="3"/>
        <v>20.57</v>
      </c>
      <c r="J97" s="18"/>
      <c r="K97" s="20" t="s">
        <v>62</v>
      </c>
      <c r="L97" s="18"/>
      <c r="M97" s="2"/>
    </row>
    <row r="98" spans="1:13" ht="30" customHeight="1" x14ac:dyDescent="0.3">
      <c r="A98" s="19" t="s">
        <v>1815</v>
      </c>
      <c r="B98" s="3" t="s">
        <v>381</v>
      </c>
      <c r="C98" s="3" t="s">
        <v>412</v>
      </c>
      <c r="D98" s="3" t="s">
        <v>308</v>
      </c>
      <c r="E98" s="3">
        <v>2017</v>
      </c>
      <c r="F98" s="3">
        <v>3</v>
      </c>
      <c r="G98" s="3"/>
      <c r="H98" s="4">
        <v>12.4</v>
      </c>
      <c r="I98" s="18">
        <f t="shared" si="3"/>
        <v>15.004</v>
      </c>
      <c r="J98" s="18"/>
      <c r="K98" s="20" t="s">
        <v>41</v>
      </c>
      <c r="L98" s="18"/>
    </row>
    <row r="99" spans="1:13" ht="30" customHeight="1" x14ac:dyDescent="0.3">
      <c r="A99" s="63" t="s">
        <v>1763</v>
      </c>
      <c r="B99" s="3" t="s">
        <v>1762</v>
      </c>
      <c r="C99" s="3" t="s">
        <v>412</v>
      </c>
      <c r="D99" s="3" t="s">
        <v>308</v>
      </c>
      <c r="E99" s="3">
        <v>2022</v>
      </c>
      <c r="F99" s="3">
        <v>1</v>
      </c>
      <c r="G99" s="3"/>
      <c r="H99" s="4">
        <v>125</v>
      </c>
      <c r="I99" s="18">
        <f t="shared" si="3"/>
        <v>151.25</v>
      </c>
      <c r="J99" s="18"/>
      <c r="K99" s="20"/>
      <c r="L99" s="18"/>
    </row>
    <row r="100" spans="1:13" ht="30" customHeight="1" x14ac:dyDescent="0.3">
      <c r="A100" s="27" t="s">
        <v>670</v>
      </c>
      <c r="B100" s="47" t="s">
        <v>669</v>
      </c>
      <c r="C100" s="47" t="s">
        <v>412</v>
      </c>
      <c r="D100" s="47" t="s">
        <v>308</v>
      </c>
      <c r="E100" s="46">
        <v>2017</v>
      </c>
      <c r="F100" s="46">
        <v>1</v>
      </c>
      <c r="G100" s="3"/>
      <c r="H100" s="4">
        <v>25</v>
      </c>
      <c r="I100" s="18">
        <f t="shared" si="3"/>
        <v>30.25</v>
      </c>
      <c r="J100" s="18"/>
      <c r="K100" s="20"/>
      <c r="L100" s="18"/>
    </row>
    <row r="101" spans="1:13" ht="30" customHeight="1" x14ac:dyDescent="0.3">
      <c r="A101" s="19" t="s">
        <v>738</v>
      </c>
      <c r="B101" s="3" t="s">
        <v>360</v>
      </c>
      <c r="C101" s="3" t="s">
        <v>1000</v>
      </c>
      <c r="D101" s="3" t="s">
        <v>308</v>
      </c>
      <c r="E101" s="3">
        <v>1990</v>
      </c>
      <c r="F101" s="3">
        <v>1</v>
      </c>
      <c r="G101" s="3">
        <v>0.375</v>
      </c>
      <c r="H101" s="4">
        <v>75</v>
      </c>
      <c r="I101" s="18">
        <f t="shared" si="3"/>
        <v>90.75</v>
      </c>
      <c r="J101" s="18"/>
      <c r="K101" s="20"/>
      <c r="L101" s="18"/>
      <c r="M101" s="2"/>
    </row>
    <row r="102" spans="1:13" ht="30" customHeight="1" x14ac:dyDescent="0.3">
      <c r="A102" s="19" t="s">
        <v>84</v>
      </c>
      <c r="B102" s="3" t="s">
        <v>1857</v>
      </c>
      <c r="C102" s="3" t="s">
        <v>431</v>
      </c>
      <c r="D102" s="3" t="s">
        <v>308</v>
      </c>
      <c r="E102" s="3">
        <v>1969</v>
      </c>
      <c r="F102" s="3">
        <v>1</v>
      </c>
      <c r="G102" s="3"/>
      <c r="H102" s="4">
        <v>95</v>
      </c>
      <c r="I102" s="18">
        <f t="shared" si="3"/>
        <v>114.95</v>
      </c>
      <c r="J102" s="18"/>
      <c r="K102" s="20"/>
      <c r="L102" s="18"/>
      <c r="M102" s="2"/>
    </row>
    <row r="103" spans="1:13" ht="30" customHeight="1" x14ac:dyDescent="0.3">
      <c r="A103" s="19" t="s">
        <v>84</v>
      </c>
      <c r="B103" s="3" t="s">
        <v>1858</v>
      </c>
      <c r="C103" s="3" t="s">
        <v>431</v>
      </c>
      <c r="D103" s="3" t="s">
        <v>308</v>
      </c>
      <c r="E103" s="3">
        <v>1989</v>
      </c>
      <c r="F103" s="3">
        <v>1</v>
      </c>
      <c r="G103" s="3"/>
      <c r="H103" s="4">
        <v>75</v>
      </c>
      <c r="I103" s="18">
        <f t="shared" si="3"/>
        <v>90.75</v>
      </c>
      <c r="J103" s="18"/>
      <c r="K103" s="20"/>
      <c r="L103" s="18"/>
      <c r="M103" s="2"/>
    </row>
    <row r="104" spans="1:13" ht="30" customHeight="1" x14ac:dyDescent="0.3">
      <c r="A104" s="19" t="s">
        <v>84</v>
      </c>
      <c r="B104" s="3" t="s">
        <v>1858</v>
      </c>
      <c r="C104" s="3" t="s">
        <v>431</v>
      </c>
      <c r="D104" s="3" t="s">
        <v>308</v>
      </c>
      <c r="E104" s="3">
        <v>1990</v>
      </c>
      <c r="F104" s="3">
        <v>1</v>
      </c>
      <c r="G104" s="3"/>
      <c r="H104" s="4">
        <v>75</v>
      </c>
      <c r="I104" s="18">
        <f t="shared" si="3"/>
        <v>90.75</v>
      </c>
      <c r="J104" s="18"/>
      <c r="K104" s="20"/>
      <c r="L104" s="18"/>
      <c r="M104" s="2"/>
    </row>
    <row r="105" spans="1:13" ht="30" customHeight="1" x14ac:dyDescent="0.3">
      <c r="A105" s="19" t="s">
        <v>84</v>
      </c>
      <c r="B105" s="3" t="s">
        <v>356</v>
      </c>
      <c r="C105" s="3" t="s">
        <v>412</v>
      </c>
      <c r="D105" s="3" t="s">
        <v>308</v>
      </c>
      <c r="E105" s="3">
        <v>1964</v>
      </c>
      <c r="F105" s="3">
        <v>1</v>
      </c>
      <c r="G105" s="3"/>
      <c r="H105" s="4">
        <v>195</v>
      </c>
      <c r="I105" s="18">
        <f t="shared" si="3"/>
        <v>235.95</v>
      </c>
      <c r="J105" s="18"/>
      <c r="K105" s="20"/>
      <c r="L105" s="18"/>
      <c r="M105" s="2"/>
    </row>
    <row r="106" spans="1:13" ht="30" customHeight="1" x14ac:dyDescent="0.3">
      <c r="A106" s="19" t="s">
        <v>84</v>
      </c>
      <c r="B106" s="3" t="s">
        <v>381</v>
      </c>
      <c r="C106" s="3" t="s">
        <v>431</v>
      </c>
      <c r="D106" s="3" t="s">
        <v>308</v>
      </c>
      <c r="E106" s="3">
        <v>2011</v>
      </c>
      <c r="F106" s="3">
        <v>4</v>
      </c>
      <c r="G106" s="3"/>
      <c r="H106" s="4">
        <v>35</v>
      </c>
      <c r="I106" s="18">
        <f t="shared" si="3"/>
        <v>42.35</v>
      </c>
      <c r="J106" s="18"/>
      <c r="K106" s="20"/>
      <c r="L106" s="18"/>
      <c r="M106" s="2"/>
    </row>
    <row r="107" spans="1:13" ht="30" customHeight="1" x14ac:dyDescent="0.3">
      <c r="A107" s="19" t="s">
        <v>443</v>
      </c>
      <c r="B107" s="3" t="s">
        <v>443</v>
      </c>
      <c r="C107" s="3" t="s">
        <v>1000</v>
      </c>
      <c r="D107" s="3" t="s">
        <v>435</v>
      </c>
      <c r="E107" s="3">
        <v>1994</v>
      </c>
      <c r="F107" s="3">
        <v>5</v>
      </c>
      <c r="G107" s="3"/>
      <c r="H107" s="4">
        <v>175</v>
      </c>
      <c r="I107" s="18">
        <f t="shared" si="3"/>
        <v>211.75</v>
      </c>
      <c r="J107" s="18"/>
      <c r="K107" s="20" t="s">
        <v>444</v>
      </c>
      <c r="L107" s="18"/>
      <c r="M107" s="2"/>
    </row>
    <row r="108" spans="1:13" ht="30" customHeight="1" x14ac:dyDescent="0.3">
      <c r="A108" s="19" t="s">
        <v>443</v>
      </c>
      <c r="B108" s="3" t="s">
        <v>443</v>
      </c>
      <c r="C108" s="3" t="s">
        <v>1000</v>
      </c>
      <c r="D108" s="3" t="s">
        <v>435</v>
      </c>
      <c r="E108" s="3">
        <v>1995</v>
      </c>
      <c r="F108" s="3">
        <v>3</v>
      </c>
      <c r="G108" s="3"/>
      <c r="H108" s="4">
        <v>175</v>
      </c>
      <c r="I108" s="18">
        <f t="shared" si="3"/>
        <v>211.75</v>
      </c>
      <c r="J108" s="18"/>
      <c r="K108" s="20" t="s">
        <v>444</v>
      </c>
      <c r="L108" s="18"/>
      <c r="M108" s="2"/>
    </row>
    <row r="109" spans="1:13" ht="30" customHeight="1" x14ac:dyDescent="0.3">
      <c r="A109" s="19" t="s">
        <v>443</v>
      </c>
      <c r="B109" s="3" t="s">
        <v>443</v>
      </c>
      <c r="C109" s="3" t="s">
        <v>1000</v>
      </c>
      <c r="D109" s="3" t="s">
        <v>435</v>
      </c>
      <c r="E109" s="3">
        <v>1996</v>
      </c>
      <c r="F109" s="3">
        <f>3-2</f>
        <v>1</v>
      </c>
      <c r="G109" s="3"/>
      <c r="H109" s="4">
        <v>175</v>
      </c>
      <c r="I109" s="18">
        <f t="shared" si="3"/>
        <v>211.75</v>
      </c>
      <c r="J109" s="18"/>
      <c r="K109" s="20" t="s">
        <v>444</v>
      </c>
      <c r="L109" s="18"/>
      <c r="M109" s="2"/>
    </row>
    <row r="110" spans="1:13" ht="30" customHeight="1" x14ac:dyDescent="0.3">
      <c r="A110" s="19" t="s">
        <v>443</v>
      </c>
      <c r="B110" s="3" t="s">
        <v>443</v>
      </c>
      <c r="C110" s="3" t="s">
        <v>1000</v>
      </c>
      <c r="D110" s="3" t="s">
        <v>435</v>
      </c>
      <c r="E110" s="3">
        <v>1999</v>
      </c>
      <c r="F110" s="3">
        <v>1</v>
      </c>
      <c r="G110" s="3"/>
      <c r="H110" s="4">
        <v>175</v>
      </c>
      <c r="I110" s="18">
        <f t="shared" si="3"/>
        <v>211.75</v>
      </c>
      <c r="J110" s="18"/>
      <c r="K110" s="20" t="s">
        <v>444</v>
      </c>
      <c r="L110" s="18"/>
      <c r="M110" s="2"/>
    </row>
    <row r="111" spans="1:13" ht="30" customHeight="1" x14ac:dyDescent="0.3">
      <c r="A111" s="19" t="s">
        <v>443</v>
      </c>
      <c r="B111" s="3" t="s">
        <v>443</v>
      </c>
      <c r="C111" s="3" t="s">
        <v>1000</v>
      </c>
      <c r="D111" s="3" t="s">
        <v>435</v>
      </c>
      <c r="E111" s="3">
        <v>2000</v>
      </c>
      <c r="F111" s="3">
        <v>1</v>
      </c>
      <c r="G111" s="3"/>
      <c r="H111" s="4">
        <v>175</v>
      </c>
      <c r="I111" s="18">
        <f t="shared" si="3"/>
        <v>211.75</v>
      </c>
      <c r="J111" s="18"/>
      <c r="K111" s="20" t="s">
        <v>444</v>
      </c>
      <c r="L111" s="18"/>
      <c r="M111" s="2"/>
    </row>
    <row r="112" spans="1:13" ht="30" customHeight="1" x14ac:dyDescent="0.3">
      <c r="A112" s="19" t="s">
        <v>443</v>
      </c>
      <c r="B112" s="3" t="s">
        <v>443</v>
      </c>
      <c r="C112" s="3" t="s">
        <v>1000</v>
      </c>
      <c r="D112" s="3" t="s">
        <v>435</v>
      </c>
      <c r="E112" s="3">
        <v>2002</v>
      </c>
      <c r="F112" s="3">
        <v>1</v>
      </c>
      <c r="G112" s="3"/>
      <c r="H112" s="4">
        <v>175</v>
      </c>
      <c r="I112" s="18">
        <f t="shared" si="3"/>
        <v>211.75</v>
      </c>
      <c r="J112" s="18"/>
      <c r="K112" s="20" t="s">
        <v>444</v>
      </c>
      <c r="L112" s="18"/>
      <c r="M112" s="2"/>
    </row>
    <row r="113" spans="1:13" ht="30" customHeight="1" x14ac:dyDescent="0.3">
      <c r="A113" s="19" t="s">
        <v>443</v>
      </c>
      <c r="B113" s="3" t="s">
        <v>443</v>
      </c>
      <c r="C113" s="3" t="s">
        <v>1000</v>
      </c>
      <c r="D113" s="3" t="s">
        <v>435</v>
      </c>
      <c r="E113" s="3">
        <v>2003</v>
      </c>
      <c r="F113" s="3">
        <v>1</v>
      </c>
      <c r="G113" s="3"/>
      <c r="H113" s="4">
        <v>175</v>
      </c>
      <c r="I113" s="18">
        <f t="shared" si="3"/>
        <v>211.75</v>
      </c>
      <c r="J113" s="18"/>
      <c r="K113" s="20" t="s">
        <v>444</v>
      </c>
      <c r="L113" s="18"/>
      <c r="M113" s="2"/>
    </row>
    <row r="114" spans="1:13" ht="30" customHeight="1" x14ac:dyDescent="0.3">
      <c r="A114" s="19" t="s">
        <v>443</v>
      </c>
      <c r="B114" s="3" t="s">
        <v>443</v>
      </c>
      <c r="C114" s="3" t="s">
        <v>1000</v>
      </c>
      <c r="D114" s="3" t="s">
        <v>435</v>
      </c>
      <c r="E114" s="3">
        <v>2004</v>
      </c>
      <c r="F114" s="3">
        <v>1</v>
      </c>
      <c r="G114" s="3"/>
      <c r="H114" s="4">
        <v>175</v>
      </c>
      <c r="I114" s="18">
        <f t="shared" si="3"/>
        <v>211.75</v>
      </c>
      <c r="J114" s="18"/>
      <c r="K114" s="20" t="s">
        <v>444</v>
      </c>
      <c r="L114" s="18"/>
      <c r="M114" s="2"/>
    </row>
    <row r="115" spans="1:13" ht="30" customHeight="1" x14ac:dyDescent="0.3">
      <c r="A115" s="19" t="s">
        <v>443</v>
      </c>
      <c r="B115" s="3" t="s">
        <v>443</v>
      </c>
      <c r="C115" s="3" t="s">
        <v>1000</v>
      </c>
      <c r="D115" s="3" t="s">
        <v>435</v>
      </c>
      <c r="E115" s="3">
        <v>2005</v>
      </c>
      <c r="F115" s="3">
        <v>1</v>
      </c>
      <c r="G115" s="3"/>
      <c r="H115" s="4">
        <v>175</v>
      </c>
      <c r="I115" s="18">
        <f t="shared" si="3"/>
        <v>211.75</v>
      </c>
      <c r="J115" s="18"/>
      <c r="K115" s="20" t="s">
        <v>444</v>
      </c>
      <c r="L115" s="18"/>
      <c r="M115" s="2"/>
    </row>
    <row r="116" spans="1:13" ht="30" customHeight="1" x14ac:dyDescent="0.3">
      <c r="A116" s="19" t="s">
        <v>443</v>
      </c>
      <c r="B116" s="3" t="s">
        <v>443</v>
      </c>
      <c r="C116" s="3" t="s">
        <v>1000</v>
      </c>
      <c r="D116" s="3" t="s">
        <v>435</v>
      </c>
      <c r="E116" s="3">
        <v>2007</v>
      </c>
      <c r="F116" s="3">
        <v>1</v>
      </c>
      <c r="G116" s="3"/>
      <c r="H116" s="4">
        <v>175</v>
      </c>
      <c r="I116" s="18">
        <f t="shared" si="3"/>
        <v>211.75</v>
      </c>
      <c r="J116" s="18"/>
      <c r="K116" s="20" t="s">
        <v>444</v>
      </c>
      <c r="L116" s="18"/>
      <c r="M116" s="2"/>
    </row>
    <row r="117" spans="1:13" ht="30" customHeight="1" x14ac:dyDescent="0.3">
      <c r="A117" s="19" t="s">
        <v>91</v>
      </c>
      <c r="B117" s="3" t="s">
        <v>92</v>
      </c>
      <c r="C117" s="3" t="s">
        <v>1000</v>
      </c>
      <c r="D117" s="3" t="s">
        <v>1336</v>
      </c>
      <c r="E117" s="3">
        <v>1988</v>
      </c>
      <c r="F117" s="3">
        <v>2</v>
      </c>
      <c r="G117" s="3"/>
      <c r="H117" s="4">
        <v>35</v>
      </c>
      <c r="I117" s="18">
        <f t="shared" si="3"/>
        <v>42.35</v>
      </c>
      <c r="J117" s="18"/>
      <c r="K117" s="20"/>
      <c r="L117" s="18"/>
      <c r="M117" s="2"/>
    </row>
    <row r="118" spans="1:13" ht="30" customHeight="1" x14ac:dyDescent="0.3">
      <c r="A118" s="19" t="s">
        <v>1449</v>
      </c>
      <c r="B118" s="3" t="s">
        <v>618</v>
      </c>
      <c r="C118" s="3"/>
      <c r="D118" s="3" t="s">
        <v>1336</v>
      </c>
      <c r="E118" s="3">
        <v>1998</v>
      </c>
      <c r="F118" s="3">
        <v>3</v>
      </c>
      <c r="G118" s="3"/>
      <c r="H118" s="4">
        <v>110</v>
      </c>
      <c r="I118" s="18">
        <f t="shared" si="3"/>
        <v>133.1</v>
      </c>
      <c r="J118" s="3"/>
      <c r="K118" s="20"/>
      <c r="L118" s="18"/>
      <c r="M118" s="2"/>
    </row>
    <row r="119" spans="1:13" ht="30" customHeight="1" x14ac:dyDescent="0.3">
      <c r="A119" s="19" t="s">
        <v>1449</v>
      </c>
      <c r="B119" s="3" t="s">
        <v>618</v>
      </c>
      <c r="C119" s="3"/>
      <c r="D119" s="3" t="s">
        <v>1336</v>
      </c>
      <c r="E119" s="3">
        <v>2003</v>
      </c>
      <c r="F119" s="3">
        <v>1</v>
      </c>
      <c r="G119" s="3"/>
      <c r="H119" s="4">
        <v>75</v>
      </c>
      <c r="I119" s="18">
        <f t="shared" si="3"/>
        <v>90.75</v>
      </c>
      <c r="J119" s="3"/>
      <c r="K119" s="20"/>
      <c r="L119" s="18"/>
      <c r="M119" s="2"/>
    </row>
    <row r="120" spans="1:13" ht="30" customHeight="1" x14ac:dyDescent="0.3">
      <c r="A120" s="19" t="s">
        <v>1449</v>
      </c>
      <c r="B120" s="3" t="s">
        <v>618</v>
      </c>
      <c r="C120" s="3"/>
      <c r="D120" s="3" t="s">
        <v>1336</v>
      </c>
      <c r="E120" s="3">
        <v>2007</v>
      </c>
      <c r="F120" s="3">
        <v>3</v>
      </c>
      <c r="G120" s="3"/>
      <c r="H120" s="4">
        <v>70</v>
      </c>
      <c r="I120" s="18">
        <f t="shared" si="3"/>
        <v>84.7</v>
      </c>
      <c r="J120" s="3"/>
      <c r="K120" s="20"/>
      <c r="L120" s="18"/>
      <c r="M120" s="2"/>
    </row>
    <row r="121" spans="1:13" ht="30" customHeight="1" x14ac:dyDescent="0.3">
      <c r="A121" s="19" t="s">
        <v>1449</v>
      </c>
      <c r="B121" s="3" t="s">
        <v>618</v>
      </c>
      <c r="C121" s="3"/>
      <c r="D121" s="3" t="s">
        <v>1336</v>
      </c>
      <c r="E121" s="3">
        <v>2009</v>
      </c>
      <c r="F121" s="3">
        <v>4</v>
      </c>
      <c r="G121" s="3"/>
      <c r="H121" s="4">
        <v>70</v>
      </c>
      <c r="I121" s="18">
        <f t="shared" si="3"/>
        <v>84.7</v>
      </c>
      <c r="J121" s="3"/>
      <c r="K121" s="20"/>
      <c r="L121" s="18"/>
      <c r="M121" s="2"/>
    </row>
    <row r="122" spans="1:13" ht="30" customHeight="1" x14ac:dyDescent="0.3">
      <c r="A122" s="19" t="s">
        <v>1448</v>
      </c>
      <c r="B122" s="3" t="s">
        <v>618</v>
      </c>
      <c r="C122" s="3"/>
      <c r="D122" s="3" t="s">
        <v>1336</v>
      </c>
      <c r="E122" s="3">
        <v>1998</v>
      </c>
      <c r="F122" s="3">
        <v>1</v>
      </c>
      <c r="G122" s="3"/>
      <c r="H122" s="4">
        <v>110</v>
      </c>
      <c r="I122" s="18">
        <f t="shared" si="3"/>
        <v>133.1</v>
      </c>
      <c r="J122" s="3"/>
      <c r="K122" s="20"/>
      <c r="L122" s="18"/>
      <c r="M122" s="2"/>
    </row>
    <row r="123" spans="1:13" ht="30" customHeight="1" x14ac:dyDescent="0.3">
      <c r="A123" s="19" t="s">
        <v>1448</v>
      </c>
      <c r="B123" s="3" t="s">
        <v>618</v>
      </c>
      <c r="C123" s="3"/>
      <c r="D123" s="3" t="s">
        <v>1336</v>
      </c>
      <c r="E123" s="3">
        <v>2002</v>
      </c>
      <c r="F123" s="3">
        <v>1</v>
      </c>
      <c r="G123" s="3"/>
      <c r="H123" s="4">
        <v>75</v>
      </c>
      <c r="I123" s="18">
        <f t="shared" si="3"/>
        <v>90.75</v>
      </c>
      <c r="J123" s="3"/>
      <c r="K123" s="20"/>
      <c r="L123" s="18"/>
      <c r="M123" s="2"/>
    </row>
    <row r="124" spans="1:13" ht="30" customHeight="1" x14ac:dyDescent="0.3">
      <c r="A124" s="19" t="s">
        <v>1448</v>
      </c>
      <c r="B124" s="3" t="s">
        <v>618</v>
      </c>
      <c r="C124" s="3"/>
      <c r="D124" s="3" t="s">
        <v>1336</v>
      </c>
      <c r="E124" s="3">
        <v>2006</v>
      </c>
      <c r="F124" s="3">
        <v>3</v>
      </c>
      <c r="G124" s="3"/>
      <c r="H124" s="4">
        <v>70</v>
      </c>
      <c r="I124" s="18">
        <f t="shared" ref="I124:I144" si="4">H124*$L$7</f>
        <v>84.7</v>
      </c>
      <c r="J124" s="3"/>
      <c r="K124" s="20"/>
      <c r="L124" s="18"/>
      <c r="M124" s="2"/>
    </row>
    <row r="125" spans="1:13" ht="30" customHeight="1" x14ac:dyDescent="0.3">
      <c r="A125" s="19" t="s">
        <v>1448</v>
      </c>
      <c r="B125" s="3" t="s">
        <v>618</v>
      </c>
      <c r="C125" s="3"/>
      <c r="D125" s="3" t="s">
        <v>1336</v>
      </c>
      <c r="E125" s="3">
        <v>2007</v>
      </c>
      <c r="F125" s="3">
        <v>3</v>
      </c>
      <c r="G125" s="3"/>
      <c r="H125" s="4">
        <v>70</v>
      </c>
      <c r="I125" s="18">
        <f t="shared" si="4"/>
        <v>84.7</v>
      </c>
      <c r="J125" s="3"/>
      <c r="K125" s="20"/>
      <c r="L125" s="18"/>
      <c r="M125" s="2"/>
    </row>
    <row r="126" spans="1:13" ht="30" customHeight="1" x14ac:dyDescent="0.3">
      <c r="A126" s="19" t="s">
        <v>1448</v>
      </c>
      <c r="B126" s="3" t="s">
        <v>618</v>
      </c>
      <c r="C126" s="3"/>
      <c r="D126" s="3" t="s">
        <v>1336</v>
      </c>
      <c r="E126" s="3">
        <v>2009</v>
      </c>
      <c r="F126" s="3">
        <v>3</v>
      </c>
      <c r="G126" s="3"/>
      <c r="H126" s="4">
        <v>70</v>
      </c>
      <c r="I126" s="18">
        <f t="shared" si="4"/>
        <v>84.7</v>
      </c>
      <c r="J126" s="3"/>
      <c r="K126" s="20"/>
      <c r="L126" s="18"/>
      <c r="M126" s="2"/>
    </row>
    <row r="127" spans="1:13" ht="30" customHeight="1" x14ac:dyDescent="0.3">
      <c r="A127" s="19" t="s">
        <v>1450</v>
      </c>
      <c r="B127" s="3" t="s">
        <v>618</v>
      </c>
      <c r="C127" s="3"/>
      <c r="D127" s="3" t="s">
        <v>1336</v>
      </c>
      <c r="E127" s="3">
        <v>2003</v>
      </c>
      <c r="F127" s="3">
        <v>2</v>
      </c>
      <c r="G127" s="3"/>
      <c r="H127" s="4">
        <v>75</v>
      </c>
      <c r="I127" s="18">
        <f t="shared" si="4"/>
        <v>90.75</v>
      </c>
      <c r="J127" s="3"/>
      <c r="K127" s="20"/>
      <c r="L127" s="18"/>
      <c r="M127" s="2"/>
    </row>
    <row r="128" spans="1:13" ht="30" customHeight="1" x14ac:dyDescent="0.3">
      <c r="A128" s="19" t="s">
        <v>841</v>
      </c>
      <c r="B128" s="46" t="s">
        <v>829</v>
      </c>
      <c r="C128" s="47"/>
      <c r="D128" s="3" t="s">
        <v>1336</v>
      </c>
      <c r="E128" s="46">
        <v>2020</v>
      </c>
      <c r="F128" s="46">
        <v>1</v>
      </c>
      <c r="G128" s="3"/>
      <c r="H128" s="4">
        <v>595</v>
      </c>
      <c r="I128" s="18">
        <f t="shared" si="4"/>
        <v>719.94999999999993</v>
      </c>
      <c r="J128" s="18"/>
      <c r="K128" s="20" t="s">
        <v>40</v>
      </c>
      <c r="L128" s="18"/>
      <c r="M128" s="2"/>
    </row>
    <row r="129" spans="1:13" ht="30" customHeight="1" x14ac:dyDescent="0.3">
      <c r="A129" s="19" t="s">
        <v>976</v>
      </c>
      <c r="B129" s="3" t="s">
        <v>731</v>
      </c>
      <c r="C129" s="3"/>
      <c r="D129" s="3" t="s">
        <v>1336</v>
      </c>
      <c r="E129" s="3">
        <v>2021</v>
      </c>
      <c r="F129" s="3">
        <v>6</v>
      </c>
      <c r="G129" s="3"/>
      <c r="H129" s="4">
        <v>19.010000000000002</v>
      </c>
      <c r="I129" s="18">
        <f t="shared" si="4"/>
        <v>23.002100000000002</v>
      </c>
      <c r="J129" s="18"/>
      <c r="K129" s="20"/>
      <c r="L129" s="18"/>
      <c r="M129" s="2"/>
    </row>
    <row r="130" spans="1:13" ht="30" customHeight="1" x14ac:dyDescent="0.3">
      <c r="A130" s="19" t="s">
        <v>104</v>
      </c>
      <c r="B130" s="3" t="s">
        <v>105</v>
      </c>
      <c r="C130" s="3"/>
      <c r="D130" s="3" t="s">
        <v>1336</v>
      </c>
      <c r="E130" s="3">
        <v>1995</v>
      </c>
      <c r="F130" s="3">
        <v>4</v>
      </c>
      <c r="G130" s="3"/>
      <c r="H130" s="4">
        <v>20</v>
      </c>
      <c r="I130" s="18">
        <f t="shared" si="4"/>
        <v>24.2</v>
      </c>
      <c r="J130" s="3"/>
      <c r="K130" s="20"/>
      <c r="L130" s="18"/>
      <c r="M130" s="2"/>
    </row>
    <row r="131" spans="1:13" ht="30" customHeight="1" x14ac:dyDescent="0.3">
      <c r="A131" s="51" t="s">
        <v>362</v>
      </c>
      <c r="B131" s="48" t="s">
        <v>363</v>
      </c>
      <c r="C131" s="3" t="s">
        <v>1000</v>
      </c>
      <c r="D131" s="3" t="s">
        <v>1336</v>
      </c>
      <c r="E131" s="48" t="s">
        <v>207</v>
      </c>
      <c r="F131" s="48">
        <v>4</v>
      </c>
      <c r="G131" s="48"/>
      <c r="H131" s="4">
        <v>10</v>
      </c>
      <c r="I131" s="18">
        <f t="shared" si="4"/>
        <v>12.1</v>
      </c>
      <c r="J131" s="18"/>
      <c r="K131" s="20"/>
      <c r="L131" s="18"/>
      <c r="M131" s="2"/>
    </row>
    <row r="132" spans="1:13" ht="30" customHeight="1" x14ac:dyDescent="0.3">
      <c r="A132" s="19" t="s">
        <v>616</v>
      </c>
      <c r="B132" s="3" t="s">
        <v>618</v>
      </c>
      <c r="C132" s="3"/>
      <c r="D132" s="3" t="s">
        <v>1336</v>
      </c>
      <c r="E132" s="3">
        <v>2011</v>
      </c>
      <c r="F132" s="3">
        <v>1</v>
      </c>
      <c r="G132" s="3"/>
      <c r="H132" s="4">
        <v>67</v>
      </c>
      <c r="I132" s="18">
        <f t="shared" si="4"/>
        <v>81.069999999999993</v>
      </c>
      <c r="J132" s="18"/>
      <c r="K132" s="20"/>
      <c r="L132" s="18"/>
      <c r="M132" s="2"/>
    </row>
    <row r="133" spans="1:13" ht="30" customHeight="1" x14ac:dyDescent="0.3">
      <c r="A133" s="19" t="s">
        <v>616</v>
      </c>
      <c r="B133" s="3" t="s">
        <v>618</v>
      </c>
      <c r="C133" s="3"/>
      <c r="D133" s="3" t="s">
        <v>1336</v>
      </c>
      <c r="E133" s="3">
        <v>2012</v>
      </c>
      <c r="F133" s="3">
        <v>1</v>
      </c>
      <c r="G133" s="3"/>
      <c r="H133" s="4">
        <v>67</v>
      </c>
      <c r="I133" s="18">
        <f t="shared" si="4"/>
        <v>81.069999999999993</v>
      </c>
      <c r="J133" s="18"/>
      <c r="K133" s="20"/>
      <c r="L133" s="18"/>
      <c r="M133" s="2"/>
    </row>
    <row r="134" spans="1:13" ht="30" customHeight="1" x14ac:dyDescent="0.3">
      <c r="A134" s="19" t="s">
        <v>733</v>
      </c>
      <c r="B134" s="3" t="s">
        <v>731</v>
      </c>
      <c r="C134" s="3"/>
      <c r="D134" s="3" t="s">
        <v>1336</v>
      </c>
      <c r="E134" s="3">
        <v>2019</v>
      </c>
      <c r="F134" s="3">
        <v>6</v>
      </c>
      <c r="G134" s="3"/>
      <c r="H134" s="4">
        <v>28.93</v>
      </c>
      <c r="I134" s="18">
        <f t="shared" si="4"/>
        <v>35.005299999999998</v>
      </c>
      <c r="J134" s="18"/>
      <c r="K134" s="20" t="s">
        <v>62</v>
      </c>
      <c r="L134" s="18"/>
      <c r="M134" s="2"/>
    </row>
    <row r="135" spans="1:13" ht="30" customHeight="1" x14ac:dyDescent="0.3">
      <c r="A135" s="19" t="s">
        <v>818</v>
      </c>
      <c r="B135" s="3" t="s">
        <v>739</v>
      </c>
      <c r="C135" s="3" t="s">
        <v>431</v>
      </c>
      <c r="D135" s="3" t="s">
        <v>1336</v>
      </c>
      <c r="E135" s="3">
        <v>2023</v>
      </c>
      <c r="F135" s="3">
        <v>12</v>
      </c>
      <c r="G135" s="3"/>
      <c r="H135" s="4">
        <v>6.61</v>
      </c>
      <c r="I135" s="18">
        <f t="shared" si="4"/>
        <v>7.9981</v>
      </c>
      <c r="J135" s="18"/>
      <c r="K135" s="20" t="s">
        <v>62</v>
      </c>
      <c r="L135" s="18"/>
      <c r="M135" s="2"/>
    </row>
    <row r="136" spans="1:13" ht="30" customHeight="1" x14ac:dyDescent="0.3">
      <c r="A136" s="27" t="s">
        <v>829</v>
      </c>
      <c r="B136" s="46" t="s">
        <v>829</v>
      </c>
      <c r="C136" s="47"/>
      <c r="D136" s="3" t="s">
        <v>1336</v>
      </c>
      <c r="E136" s="46">
        <v>2018</v>
      </c>
      <c r="F136" s="46">
        <v>6</v>
      </c>
      <c r="G136" s="3"/>
      <c r="H136" s="4">
        <v>37.19</v>
      </c>
      <c r="I136" s="18">
        <f t="shared" si="4"/>
        <v>44.999899999999997</v>
      </c>
      <c r="J136" s="18"/>
      <c r="K136" s="20"/>
      <c r="L136" s="18"/>
      <c r="M136" s="2"/>
    </row>
    <row r="137" spans="1:13" ht="30" customHeight="1" x14ac:dyDescent="0.3">
      <c r="A137" s="19" t="s">
        <v>1451</v>
      </c>
      <c r="B137" s="3" t="s">
        <v>618</v>
      </c>
      <c r="C137" s="3"/>
      <c r="D137" s="3" t="s">
        <v>1336</v>
      </c>
      <c r="E137" s="3">
        <v>1988</v>
      </c>
      <c r="F137" s="3">
        <v>1</v>
      </c>
      <c r="G137" s="3"/>
      <c r="H137" s="4">
        <v>195</v>
      </c>
      <c r="I137" s="18">
        <f t="shared" si="4"/>
        <v>235.95</v>
      </c>
      <c r="J137" s="3"/>
      <c r="K137" s="20"/>
      <c r="L137" s="18"/>
      <c r="M137" s="2"/>
    </row>
    <row r="138" spans="1:13" ht="30" customHeight="1" x14ac:dyDescent="0.3">
      <c r="A138" s="19" t="s">
        <v>369</v>
      </c>
      <c r="B138" s="3" t="s">
        <v>266</v>
      </c>
      <c r="C138" s="3"/>
      <c r="D138" s="3" t="s">
        <v>1336</v>
      </c>
      <c r="E138" s="3">
        <v>2001</v>
      </c>
      <c r="F138" s="3">
        <v>4</v>
      </c>
      <c r="G138" s="3"/>
      <c r="H138" s="4">
        <v>16</v>
      </c>
      <c r="I138" s="18">
        <f t="shared" si="4"/>
        <v>19.36</v>
      </c>
      <c r="J138" s="18"/>
      <c r="K138" s="20"/>
      <c r="L138" s="18"/>
      <c r="M138" s="2"/>
    </row>
    <row r="139" spans="1:13" ht="30" customHeight="1" x14ac:dyDescent="0.3">
      <c r="A139" s="19" t="s">
        <v>272</v>
      </c>
      <c r="B139" s="3" t="s">
        <v>273</v>
      </c>
      <c r="C139" s="3"/>
      <c r="D139" s="3" t="s">
        <v>1336</v>
      </c>
      <c r="E139" s="3">
        <v>1998</v>
      </c>
      <c r="F139" s="3">
        <v>1</v>
      </c>
      <c r="G139" s="3"/>
      <c r="H139" s="4">
        <v>35</v>
      </c>
      <c r="I139" s="18">
        <f t="shared" si="4"/>
        <v>42.35</v>
      </c>
      <c r="J139" s="18"/>
      <c r="K139" s="20"/>
      <c r="L139" s="18"/>
      <c r="M139" s="2"/>
    </row>
    <row r="140" spans="1:13" ht="30" customHeight="1" x14ac:dyDescent="0.3">
      <c r="A140" s="27" t="s">
        <v>890</v>
      </c>
      <c r="B140" s="46" t="s">
        <v>829</v>
      </c>
      <c r="C140" s="47"/>
      <c r="D140" s="3" t="s">
        <v>1336</v>
      </c>
      <c r="E140" s="46">
        <v>2021</v>
      </c>
      <c r="F140" s="46">
        <v>6</v>
      </c>
      <c r="G140" s="3"/>
      <c r="H140" s="4">
        <v>16.53</v>
      </c>
      <c r="I140" s="18">
        <f t="shared" si="4"/>
        <v>20.001300000000001</v>
      </c>
      <c r="J140" s="18"/>
      <c r="K140" s="20"/>
      <c r="L140" s="18"/>
      <c r="M140" s="2"/>
    </row>
    <row r="141" spans="1:13" ht="30" customHeight="1" x14ac:dyDescent="0.3">
      <c r="A141" s="27" t="s">
        <v>947</v>
      </c>
      <c r="B141" s="47" t="s">
        <v>948</v>
      </c>
      <c r="C141" s="47" t="s">
        <v>412</v>
      </c>
      <c r="D141" s="3" t="s">
        <v>1336</v>
      </c>
      <c r="E141" s="46">
        <v>2018</v>
      </c>
      <c r="F141" s="46">
        <v>1</v>
      </c>
      <c r="G141" s="3"/>
      <c r="H141" s="4">
        <v>275</v>
      </c>
      <c r="I141" s="18">
        <f t="shared" si="4"/>
        <v>332.75</v>
      </c>
      <c r="J141" s="18"/>
      <c r="K141" s="20"/>
      <c r="L141" s="18"/>
      <c r="M141" s="2"/>
    </row>
    <row r="142" spans="1:13" ht="30" customHeight="1" x14ac:dyDescent="0.3">
      <c r="A142" s="19" t="s">
        <v>617</v>
      </c>
      <c r="B142" s="3" t="s">
        <v>618</v>
      </c>
      <c r="C142" s="3"/>
      <c r="D142" s="3" t="s">
        <v>1336</v>
      </c>
      <c r="E142" s="3">
        <v>2011</v>
      </c>
      <c r="F142" s="3">
        <v>1</v>
      </c>
      <c r="G142" s="3"/>
      <c r="H142" s="4">
        <v>67</v>
      </c>
      <c r="I142" s="18">
        <f t="shared" si="4"/>
        <v>81.069999999999993</v>
      </c>
      <c r="J142" s="18"/>
      <c r="K142" s="20"/>
      <c r="L142" s="18"/>
      <c r="M142" s="2"/>
    </row>
    <row r="143" spans="1:13" ht="30" customHeight="1" x14ac:dyDescent="0.3">
      <c r="A143" s="27" t="s">
        <v>830</v>
      </c>
      <c r="B143" s="46" t="s">
        <v>829</v>
      </c>
      <c r="C143" s="47"/>
      <c r="D143" s="3" t="s">
        <v>1336</v>
      </c>
      <c r="E143" s="46">
        <v>2021</v>
      </c>
      <c r="F143" s="46">
        <v>6</v>
      </c>
      <c r="G143" s="3"/>
      <c r="H143" s="4">
        <v>11.16</v>
      </c>
      <c r="I143" s="18">
        <f t="shared" si="4"/>
        <v>13.5036</v>
      </c>
      <c r="J143" s="18"/>
      <c r="K143" s="20"/>
      <c r="L143" s="18"/>
      <c r="M143" s="2"/>
    </row>
    <row r="144" spans="1:13" ht="30" customHeight="1" x14ac:dyDescent="0.3">
      <c r="A144" s="27" t="s">
        <v>831</v>
      </c>
      <c r="B144" s="46" t="s">
        <v>829</v>
      </c>
      <c r="C144" s="47" t="s">
        <v>412</v>
      </c>
      <c r="D144" s="3" t="s">
        <v>1336</v>
      </c>
      <c r="E144" s="46">
        <v>2021</v>
      </c>
      <c r="F144" s="46">
        <v>6</v>
      </c>
      <c r="G144" s="3"/>
      <c r="H144" s="4">
        <v>11.98</v>
      </c>
      <c r="I144" s="18">
        <f t="shared" si="4"/>
        <v>14.495800000000001</v>
      </c>
      <c r="J144" s="18"/>
      <c r="K144" s="20"/>
      <c r="L144" s="18"/>
      <c r="M144" s="2"/>
    </row>
    <row r="145" spans="1:13" ht="30" customHeight="1" x14ac:dyDescent="0.3">
      <c r="A145" s="27" t="s">
        <v>1656</v>
      </c>
      <c r="B145" s="47" t="s">
        <v>1581</v>
      </c>
      <c r="C145" s="47" t="s">
        <v>412</v>
      </c>
      <c r="D145" s="3" t="s">
        <v>1336</v>
      </c>
      <c r="E145" s="46">
        <v>2002</v>
      </c>
      <c r="F145" s="46">
        <v>1</v>
      </c>
      <c r="G145" s="3"/>
      <c r="H145" s="4">
        <v>45</v>
      </c>
      <c r="I145" s="4">
        <f>H145*Bordeaux!$L$7</f>
        <v>54.449999999999996</v>
      </c>
      <c r="J145" s="18"/>
      <c r="K145" s="20"/>
      <c r="L145" s="18"/>
      <c r="M145" s="2"/>
    </row>
    <row r="146" spans="1:13" ht="30" customHeight="1" x14ac:dyDescent="0.3">
      <c r="A146" s="27" t="s">
        <v>1580</v>
      </c>
      <c r="B146" s="47" t="s">
        <v>1581</v>
      </c>
      <c r="C146" s="47"/>
      <c r="D146" s="3" t="s">
        <v>1336</v>
      </c>
      <c r="E146" s="46">
        <v>2001</v>
      </c>
      <c r="F146" s="46">
        <v>2</v>
      </c>
      <c r="G146" s="3"/>
      <c r="H146" s="4">
        <v>65</v>
      </c>
      <c r="I146" s="4">
        <f>H146*Bordeaux!$L$7</f>
        <v>78.649999999999991</v>
      </c>
      <c r="J146" s="18"/>
      <c r="K146" s="20"/>
      <c r="L146" s="18"/>
      <c r="M146" s="2"/>
    </row>
    <row r="147" spans="1:13" ht="30" customHeight="1" x14ac:dyDescent="0.3">
      <c r="A147" s="27" t="s">
        <v>1579</v>
      </c>
      <c r="B147" s="47" t="s">
        <v>1581</v>
      </c>
      <c r="C147" s="47"/>
      <c r="D147" s="3" t="s">
        <v>1336</v>
      </c>
      <c r="E147" s="46">
        <v>1996</v>
      </c>
      <c r="F147" s="46">
        <v>1</v>
      </c>
      <c r="G147" s="3"/>
      <c r="H147" s="4">
        <v>75</v>
      </c>
      <c r="I147" s="4">
        <f>H147*Bordeaux!$L$7</f>
        <v>90.75</v>
      </c>
      <c r="J147" s="18"/>
      <c r="K147" s="20"/>
      <c r="L147" s="18"/>
      <c r="M147" s="2"/>
    </row>
    <row r="148" spans="1:13" ht="30" customHeight="1" x14ac:dyDescent="0.3">
      <c r="A148" s="27" t="s">
        <v>1766</v>
      </c>
      <c r="B148" s="47" t="s">
        <v>1146</v>
      </c>
      <c r="C148" s="47"/>
      <c r="D148" s="47" t="s">
        <v>1336</v>
      </c>
      <c r="E148" s="46">
        <v>1979</v>
      </c>
      <c r="F148" s="46">
        <v>1</v>
      </c>
      <c r="G148" s="3">
        <v>1.5</v>
      </c>
      <c r="H148" s="4">
        <v>20</v>
      </c>
      <c r="I148" s="18">
        <f t="shared" ref="I148:I181" si="5">H148*$L$7</f>
        <v>24.2</v>
      </c>
      <c r="J148" s="18"/>
      <c r="K148" s="20"/>
      <c r="L148" s="18"/>
      <c r="M148" s="2"/>
    </row>
    <row r="149" spans="1:13" ht="30" customHeight="1" x14ac:dyDescent="0.3">
      <c r="A149" s="19" t="s">
        <v>1453</v>
      </c>
      <c r="B149" s="3" t="s">
        <v>739</v>
      </c>
      <c r="C149" s="3"/>
      <c r="D149" s="3" t="s">
        <v>1336</v>
      </c>
      <c r="E149" s="3">
        <v>2022</v>
      </c>
      <c r="F149" s="3">
        <v>12</v>
      </c>
      <c r="G149" s="3"/>
      <c r="H149" s="4">
        <v>7.44</v>
      </c>
      <c r="I149" s="18">
        <f t="shared" si="5"/>
        <v>9.0023999999999997</v>
      </c>
      <c r="J149" s="18"/>
      <c r="K149" s="20" t="s">
        <v>62</v>
      </c>
      <c r="L149" s="18"/>
      <c r="M149" s="2"/>
    </row>
    <row r="150" spans="1:13" ht="30" customHeight="1" x14ac:dyDescent="0.3">
      <c r="A150" s="19" t="s">
        <v>732</v>
      </c>
      <c r="B150" s="3" t="s">
        <v>731</v>
      </c>
      <c r="C150" s="3"/>
      <c r="D150" s="3" t="s">
        <v>1336</v>
      </c>
      <c r="E150" s="3">
        <v>2019</v>
      </c>
      <c r="F150" s="3">
        <v>6</v>
      </c>
      <c r="G150" s="3"/>
      <c r="H150" s="4">
        <v>20.66</v>
      </c>
      <c r="I150" s="18">
        <f t="shared" si="5"/>
        <v>24.9986</v>
      </c>
      <c r="J150" s="18"/>
      <c r="K150" s="20" t="s">
        <v>62</v>
      </c>
      <c r="L150" s="18"/>
      <c r="M150" s="2"/>
    </row>
    <row r="151" spans="1:13" ht="30" customHeight="1" x14ac:dyDescent="0.3">
      <c r="A151" s="27" t="s">
        <v>994</v>
      </c>
      <c r="B151" s="47" t="s">
        <v>992</v>
      </c>
      <c r="C151" s="47"/>
      <c r="D151" s="3" t="s">
        <v>1336</v>
      </c>
      <c r="E151" s="46">
        <v>2017</v>
      </c>
      <c r="F151" s="46">
        <v>12</v>
      </c>
      <c r="G151" s="3"/>
      <c r="H151" s="4">
        <v>14.5</v>
      </c>
      <c r="I151" s="18">
        <f t="shared" si="5"/>
        <v>17.544999999999998</v>
      </c>
      <c r="J151" s="18"/>
      <c r="K151" s="20"/>
      <c r="L151" s="18"/>
      <c r="M151" s="2"/>
    </row>
    <row r="152" spans="1:13" ht="30" customHeight="1" x14ac:dyDescent="0.3">
      <c r="A152" s="19" t="s">
        <v>1452</v>
      </c>
      <c r="B152" s="3" t="s">
        <v>739</v>
      </c>
      <c r="C152" s="3"/>
      <c r="D152" s="3" t="s">
        <v>1336</v>
      </c>
      <c r="E152" s="3">
        <v>2022</v>
      </c>
      <c r="F152" s="3">
        <v>12</v>
      </c>
      <c r="G152" s="3"/>
      <c r="H152" s="4">
        <v>6.61</v>
      </c>
      <c r="I152" s="18">
        <f t="shared" si="5"/>
        <v>7.9981</v>
      </c>
      <c r="J152" s="18"/>
      <c r="K152" s="20" t="s">
        <v>62</v>
      </c>
      <c r="L152" s="18"/>
      <c r="M152" s="2"/>
    </row>
    <row r="153" spans="1:13" ht="30" customHeight="1" x14ac:dyDescent="0.3">
      <c r="A153" s="27" t="s">
        <v>832</v>
      </c>
      <c r="B153" s="46" t="s">
        <v>829</v>
      </c>
      <c r="C153" s="47"/>
      <c r="D153" s="3" t="s">
        <v>1336</v>
      </c>
      <c r="E153" s="46">
        <v>2018</v>
      </c>
      <c r="F153" s="46">
        <v>6</v>
      </c>
      <c r="G153" s="3"/>
      <c r="H153" s="4">
        <v>20.66</v>
      </c>
      <c r="I153" s="18">
        <f t="shared" si="5"/>
        <v>24.9986</v>
      </c>
      <c r="J153" s="18"/>
      <c r="K153" s="20"/>
      <c r="L153" s="18"/>
      <c r="M153" s="2"/>
    </row>
    <row r="154" spans="1:13" ht="30" customHeight="1" x14ac:dyDescent="0.3">
      <c r="A154" s="27" t="s">
        <v>833</v>
      </c>
      <c r="B154" s="46" t="s">
        <v>829</v>
      </c>
      <c r="C154" s="47" t="s">
        <v>412</v>
      </c>
      <c r="D154" s="3" t="s">
        <v>1336</v>
      </c>
      <c r="E154" s="46">
        <v>2019</v>
      </c>
      <c r="F154" s="46">
        <v>6</v>
      </c>
      <c r="G154" s="3"/>
      <c r="H154" s="4">
        <v>20.66</v>
      </c>
      <c r="I154" s="18">
        <f t="shared" si="5"/>
        <v>24.9986</v>
      </c>
      <c r="J154" s="18"/>
      <c r="K154" s="20"/>
      <c r="L154" s="18"/>
      <c r="M154" s="2"/>
    </row>
    <row r="155" spans="1:13" ht="30" customHeight="1" x14ac:dyDescent="0.3">
      <c r="A155" s="19" t="s">
        <v>406</v>
      </c>
      <c r="B155" s="3" t="s">
        <v>739</v>
      </c>
      <c r="C155" s="3" t="s">
        <v>412</v>
      </c>
      <c r="D155" s="3" t="s">
        <v>1336</v>
      </c>
      <c r="E155" s="3">
        <v>2023</v>
      </c>
      <c r="F155" s="3">
        <v>12</v>
      </c>
      <c r="G155" s="3"/>
      <c r="H155" s="4">
        <v>6.61</v>
      </c>
      <c r="I155" s="18">
        <f t="shared" si="5"/>
        <v>7.9981</v>
      </c>
      <c r="J155" s="18"/>
      <c r="K155" s="20" t="s">
        <v>62</v>
      </c>
      <c r="L155" s="18"/>
      <c r="M155" s="2"/>
    </row>
    <row r="156" spans="1:13" ht="30" customHeight="1" x14ac:dyDescent="0.3">
      <c r="A156" s="19" t="s">
        <v>1088</v>
      </c>
      <c r="B156" s="3" t="s">
        <v>554</v>
      </c>
      <c r="C156" s="3" t="s">
        <v>412</v>
      </c>
      <c r="D156" s="3" t="s">
        <v>303</v>
      </c>
      <c r="E156" s="3">
        <v>1978</v>
      </c>
      <c r="F156" s="3">
        <v>2</v>
      </c>
      <c r="G156" s="3"/>
      <c r="H156" s="4">
        <v>45</v>
      </c>
      <c r="I156" s="18">
        <f t="shared" si="5"/>
        <v>54.449999999999996</v>
      </c>
      <c r="J156" s="3" t="s">
        <v>10</v>
      </c>
      <c r="K156" s="20"/>
      <c r="L156" s="18"/>
      <c r="M156" s="2"/>
    </row>
    <row r="157" spans="1:13" ht="30" customHeight="1" x14ac:dyDescent="0.3">
      <c r="A157" s="19" t="s">
        <v>620</v>
      </c>
      <c r="B157" s="3" t="s">
        <v>619</v>
      </c>
      <c r="C157" s="3" t="s">
        <v>412</v>
      </c>
      <c r="D157" s="3" t="s">
        <v>303</v>
      </c>
      <c r="E157" s="3">
        <v>2018</v>
      </c>
      <c r="F157" s="3">
        <v>3</v>
      </c>
      <c r="G157" s="3"/>
      <c r="H157" s="4">
        <v>55</v>
      </c>
      <c r="I157" s="18">
        <f t="shared" si="5"/>
        <v>66.55</v>
      </c>
      <c r="J157" s="18"/>
      <c r="K157" s="20"/>
      <c r="L157" s="18"/>
      <c r="M157" s="2"/>
    </row>
    <row r="158" spans="1:13" ht="30" customHeight="1" x14ac:dyDescent="0.3">
      <c r="A158" s="19" t="s">
        <v>857</v>
      </c>
      <c r="B158" s="46" t="s">
        <v>837</v>
      </c>
      <c r="C158" s="47" t="s">
        <v>1000</v>
      </c>
      <c r="D158" s="47" t="s">
        <v>303</v>
      </c>
      <c r="E158" s="46" t="s">
        <v>835</v>
      </c>
      <c r="F158" s="46">
        <v>2</v>
      </c>
      <c r="G158" s="3"/>
      <c r="H158" s="4">
        <v>38</v>
      </c>
      <c r="I158" s="18">
        <f t="shared" si="5"/>
        <v>45.98</v>
      </c>
      <c r="J158" s="18"/>
      <c r="K158" s="20"/>
      <c r="L158" s="18"/>
      <c r="M158" s="2"/>
    </row>
    <row r="159" spans="1:13" ht="30" customHeight="1" x14ac:dyDescent="0.3">
      <c r="A159" s="19" t="s">
        <v>1791</v>
      </c>
      <c r="B159" s="46" t="s">
        <v>1792</v>
      </c>
      <c r="C159" s="47"/>
      <c r="D159" s="47" t="s">
        <v>303</v>
      </c>
      <c r="E159" s="46">
        <v>1989</v>
      </c>
      <c r="F159" s="46">
        <v>1</v>
      </c>
      <c r="G159" s="3"/>
      <c r="H159" s="4">
        <v>30</v>
      </c>
      <c r="I159" s="18">
        <f t="shared" si="5"/>
        <v>36.299999999999997</v>
      </c>
      <c r="J159" s="18"/>
      <c r="K159" s="20"/>
      <c r="L159" s="18"/>
      <c r="M159" s="2"/>
    </row>
    <row r="160" spans="1:13" ht="30" customHeight="1" x14ac:dyDescent="0.3">
      <c r="A160" s="19" t="s">
        <v>673</v>
      </c>
      <c r="B160" s="3" t="s">
        <v>161</v>
      </c>
      <c r="C160" s="3"/>
      <c r="D160" s="3" t="s">
        <v>303</v>
      </c>
      <c r="E160" s="3">
        <v>2012</v>
      </c>
      <c r="F160" s="3">
        <v>12</v>
      </c>
      <c r="G160" s="3"/>
      <c r="H160" s="4">
        <v>25</v>
      </c>
      <c r="I160" s="18">
        <f t="shared" si="5"/>
        <v>30.25</v>
      </c>
      <c r="J160" s="3"/>
      <c r="K160" s="20" t="s">
        <v>62</v>
      </c>
      <c r="L160" s="18"/>
      <c r="M160" s="2"/>
    </row>
    <row r="161" spans="1:13" ht="30" customHeight="1" x14ac:dyDescent="0.3">
      <c r="A161" s="27" t="s">
        <v>671</v>
      </c>
      <c r="B161" s="47" t="s">
        <v>161</v>
      </c>
      <c r="C161" s="47" t="s">
        <v>412</v>
      </c>
      <c r="D161" s="47" t="s">
        <v>303</v>
      </c>
      <c r="E161" s="46">
        <v>2019</v>
      </c>
      <c r="F161" s="46">
        <v>6</v>
      </c>
      <c r="G161" s="3"/>
      <c r="H161" s="4">
        <v>32</v>
      </c>
      <c r="I161" s="18">
        <f t="shared" si="5"/>
        <v>38.72</v>
      </c>
      <c r="J161" s="18"/>
      <c r="K161" s="20"/>
      <c r="L161" s="18"/>
      <c r="M161" s="2"/>
    </row>
    <row r="162" spans="1:13" ht="30" customHeight="1" x14ac:dyDescent="0.3">
      <c r="A162" s="27" t="s">
        <v>1206</v>
      </c>
      <c r="B162" s="3" t="s">
        <v>1207</v>
      </c>
      <c r="C162" s="3"/>
      <c r="D162" s="3" t="s">
        <v>303</v>
      </c>
      <c r="E162" s="46">
        <v>1989</v>
      </c>
      <c r="F162" s="46">
        <v>1</v>
      </c>
      <c r="G162" s="3"/>
      <c r="H162" s="4">
        <v>45</v>
      </c>
      <c r="I162" s="18">
        <f t="shared" si="5"/>
        <v>54.449999999999996</v>
      </c>
      <c r="J162" s="18" t="s">
        <v>10</v>
      </c>
      <c r="K162" s="20"/>
      <c r="L162" s="18"/>
      <c r="M162" s="2"/>
    </row>
    <row r="163" spans="1:13" ht="30" customHeight="1" x14ac:dyDescent="0.3">
      <c r="A163" s="27" t="s">
        <v>1380</v>
      </c>
      <c r="B163" s="47" t="s">
        <v>1242</v>
      </c>
      <c r="C163" s="47"/>
      <c r="D163" s="47" t="s">
        <v>303</v>
      </c>
      <c r="E163" s="46">
        <v>1988</v>
      </c>
      <c r="F163" s="46">
        <v>1</v>
      </c>
      <c r="G163" s="3"/>
      <c r="H163" s="4">
        <v>25</v>
      </c>
      <c r="I163" s="18">
        <f t="shared" si="5"/>
        <v>30.25</v>
      </c>
      <c r="J163" s="18"/>
      <c r="K163" s="20"/>
      <c r="L163" s="18"/>
      <c r="M163" s="2"/>
    </row>
    <row r="164" spans="1:13" ht="30" customHeight="1" x14ac:dyDescent="0.3">
      <c r="A164" s="27" t="s">
        <v>1305</v>
      </c>
      <c r="B164" s="47" t="s">
        <v>1304</v>
      </c>
      <c r="C164" s="47"/>
      <c r="D164" s="47" t="s">
        <v>303</v>
      </c>
      <c r="E164" s="46">
        <v>2019</v>
      </c>
      <c r="F164" s="46">
        <v>3</v>
      </c>
      <c r="G164" s="3"/>
      <c r="H164" s="4">
        <v>48.76</v>
      </c>
      <c r="I164" s="18">
        <f t="shared" si="5"/>
        <v>58.999599999999994</v>
      </c>
      <c r="J164" s="18"/>
      <c r="K164" s="20"/>
      <c r="L164" s="18"/>
      <c r="M164" s="2"/>
    </row>
    <row r="165" spans="1:13" ht="30" customHeight="1" x14ac:dyDescent="0.3">
      <c r="A165" s="19" t="s">
        <v>152</v>
      </c>
      <c r="B165" s="3" t="s">
        <v>153</v>
      </c>
      <c r="C165" s="3"/>
      <c r="D165" s="3" t="s">
        <v>303</v>
      </c>
      <c r="E165" s="3">
        <v>2009</v>
      </c>
      <c r="F165" s="3">
        <v>3</v>
      </c>
      <c r="G165" s="3"/>
      <c r="H165" s="4">
        <v>25</v>
      </c>
      <c r="I165" s="18">
        <f t="shared" si="5"/>
        <v>30.25</v>
      </c>
      <c r="J165" s="3"/>
      <c r="K165" s="20"/>
      <c r="L165" s="18"/>
      <c r="M165" s="2"/>
    </row>
    <row r="166" spans="1:13" ht="30" customHeight="1" x14ac:dyDescent="0.3">
      <c r="A166" s="27" t="s">
        <v>758</v>
      </c>
      <c r="B166" s="47" t="s">
        <v>756</v>
      </c>
      <c r="C166" s="47"/>
      <c r="D166" s="47" t="s">
        <v>303</v>
      </c>
      <c r="E166" s="46">
        <v>2018</v>
      </c>
      <c r="F166" s="46">
        <v>3</v>
      </c>
      <c r="G166" s="3"/>
      <c r="H166" s="4">
        <v>28.5</v>
      </c>
      <c r="I166" s="18">
        <f t="shared" si="5"/>
        <v>34.484999999999999</v>
      </c>
      <c r="J166" s="18"/>
      <c r="K166" s="20"/>
      <c r="L166" s="18"/>
      <c r="M166" s="2"/>
    </row>
    <row r="167" spans="1:13" ht="30" customHeight="1" x14ac:dyDescent="0.3">
      <c r="A167" s="19" t="s">
        <v>89</v>
      </c>
      <c r="B167" s="3" t="s">
        <v>90</v>
      </c>
      <c r="C167" s="3"/>
      <c r="D167" s="3" t="s">
        <v>303</v>
      </c>
      <c r="E167" s="3">
        <v>1988</v>
      </c>
      <c r="F167" s="3">
        <v>1</v>
      </c>
      <c r="G167" s="3"/>
      <c r="H167" s="4">
        <v>30</v>
      </c>
      <c r="I167" s="18">
        <f t="shared" si="5"/>
        <v>36.299999999999997</v>
      </c>
      <c r="J167" s="3"/>
      <c r="K167" s="21"/>
      <c r="L167" s="18"/>
      <c r="M167" s="2"/>
    </row>
    <row r="168" spans="1:13" ht="30" customHeight="1" x14ac:dyDescent="0.3">
      <c r="A168" s="19" t="s">
        <v>1303</v>
      </c>
      <c r="B168" s="3" t="s">
        <v>1304</v>
      </c>
      <c r="C168" s="3"/>
      <c r="D168" s="3" t="s">
        <v>303</v>
      </c>
      <c r="E168" s="3">
        <v>2019</v>
      </c>
      <c r="F168" s="3">
        <v>6</v>
      </c>
      <c r="G168" s="3"/>
      <c r="H168" s="4">
        <v>16.53</v>
      </c>
      <c r="I168" s="18">
        <f t="shared" si="5"/>
        <v>20.001300000000001</v>
      </c>
      <c r="J168" s="3"/>
      <c r="K168" s="21"/>
      <c r="L168" s="18"/>
      <c r="M168" s="2"/>
    </row>
    <row r="169" spans="1:13" ht="30" customHeight="1" x14ac:dyDescent="0.3">
      <c r="A169" s="27" t="s">
        <v>757</v>
      </c>
      <c r="B169" s="47" t="s">
        <v>756</v>
      </c>
      <c r="C169" s="47"/>
      <c r="D169" s="47" t="s">
        <v>303</v>
      </c>
      <c r="E169" s="46">
        <v>2015</v>
      </c>
      <c r="F169" s="46">
        <v>5</v>
      </c>
      <c r="G169" s="3"/>
      <c r="H169" s="4">
        <v>19.010000000000002</v>
      </c>
      <c r="I169" s="18">
        <f t="shared" si="5"/>
        <v>23.002100000000002</v>
      </c>
      <c r="J169" s="18"/>
      <c r="K169" s="20"/>
      <c r="L169" s="18"/>
      <c r="M169" s="2"/>
    </row>
    <row r="170" spans="1:13" ht="30" customHeight="1" x14ac:dyDescent="0.3">
      <c r="A170" s="19" t="s">
        <v>139</v>
      </c>
      <c r="B170" s="3" t="s">
        <v>140</v>
      </c>
      <c r="C170" s="3"/>
      <c r="D170" s="3" t="s">
        <v>303</v>
      </c>
      <c r="E170" s="3">
        <v>2005</v>
      </c>
      <c r="F170" s="3">
        <v>0</v>
      </c>
      <c r="G170" s="3"/>
      <c r="H170" s="4">
        <v>275</v>
      </c>
      <c r="I170" s="18">
        <f t="shared" si="5"/>
        <v>332.75</v>
      </c>
      <c r="J170" s="3"/>
      <c r="K170" s="21"/>
      <c r="L170" s="18"/>
      <c r="M170" s="2"/>
    </row>
    <row r="171" spans="1:13" ht="30" customHeight="1" x14ac:dyDescent="0.3">
      <c r="A171" s="19" t="s">
        <v>139</v>
      </c>
      <c r="B171" s="3" t="s">
        <v>140</v>
      </c>
      <c r="C171" s="3"/>
      <c r="D171" s="3" t="s">
        <v>303</v>
      </c>
      <c r="E171" s="3">
        <v>2006</v>
      </c>
      <c r="F171" s="3">
        <v>0</v>
      </c>
      <c r="G171" s="3"/>
      <c r="H171" s="4">
        <v>245</v>
      </c>
      <c r="I171" s="18">
        <f t="shared" si="5"/>
        <v>296.45</v>
      </c>
      <c r="J171" s="3"/>
      <c r="K171" s="20"/>
      <c r="L171" s="18"/>
      <c r="M171" s="2"/>
    </row>
    <row r="172" spans="1:13" ht="30" customHeight="1" x14ac:dyDescent="0.3">
      <c r="A172" s="19" t="s">
        <v>1063</v>
      </c>
      <c r="B172" s="3" t="s">
        <v>161</v>
      </c>
      <c r="C172" s="3"/>
      <c r="D172" s="3" t="s">
        <v>303</v>
      </c>
      <c r="E172" s="3">
        <v>2012</v>
      </c>
      <c r="F172" s="3">
        <v>12</v>
      </c>
      <c r="G172" s="3"/>
      <c r="H172" s="4">
        <v>25</v>
      </c>
      <c r="I172" s="18">
        <f t="shared" si="5"/>
        <v>30.25</v>
      </c>
      <c r="J172" s="3"/>
      <c r="K172" s="20" t="s">
        <v>62</v>
      </c>
      <c r="L172" s="18"/>
      <c r="M172" s="2"/>
    </row>
    <row r="173" spans="1:13" ht="30" customHeight="1" x14ac:dyDescent="0.3">
      <c r="A173" s="19" t="s">
        <v>1079</v>
      </c>
      <c r="B173" s="3" t="s">
        <v>1080</v>
      </c>
      <c r="C173" s="3" t="s">
        <v>412</v>
      </c>
      <c r="D173" s="3" t="s">
        <v>303</v>
      </c>
      <c r="E173" s="3">
        <v>2021</v>
      </c>
      <c r="F173" s="3">
        <v>1</v>
      </c>
      <c r="G173" s="3"/>
      <c r="H173" s="4">
        <v>65</v>
      </c>
      <c r="I173" s="18">
        <f t="shared" si="5"/>
        <v>78.649999999999991</v>
      </c>
      <c r="J173" s="3"/>
      <c r="K173" s="20"/>
      <c r="L173" s="18"/>
      <c r="M173" s="2"/>
    </row>
    <row r="174" spans="1:13" ht="30" customHeight="1" x14ac:dyDescent="0.3">
      <c r="A174" s="27" t="s">
        <v>1439</v>
      </c>
      <c r="B174" s="3" t="s">
        <v>1221</v>
      </c>
      <c r="C174" s="3" t="s">
        <v>412</v>
      </c>
      <c r="D174" s="3" t="s">
        <v>303</v>
      </c>
      <c r="E174" s="46">
        <v>2021</v>
      </c>
      <c r="F174" s="46">
        <v>2</v>
      </c>
      <c r="G174" s="3"/>
      <c r="H174" s="4">
        <v>225</v>
      </c>
      <c r="I174" s="18">
        <f t="shared" si="5"/>
        <v>272.25</v>
      </c>
      <c r="J174" s="18" t="s">
        <v>10</v>
      </c>
      <c r="K174" s="20"/>
      <c r="L174" s="18"/>
      <c r="M174" s="2"/>
    </row>
    <row r="175" spans="1:13" ht="30" customHeight="1" x14ac:dyDescent="0.3">
      <c r="A175" s="27" t="s">
        <v>1440</v>
      </c>
      <c r="B175" s="3" t="s">
        <v>1221</v>
      </c>
      <c r="C175" s="3" t="s">
        <v>412</v>
      </c>
      <c r="D175" s="3" t="s">
        <v>303</v>
      </c>
      <c r="E175" s="46">
        <v>2020</v>
      </c>
      <c r="F175" s="46">
        <v>1</v>
      </c>
      <c r="G175" s="3"/>
      <c r="H175" s="4">
        <v>235</v>
      </c>
      <c r="I175" s="18">
        <f t="shared" si="5"/>
        <v>284.34999999999997</v>
      </c>
      <c r="J175" s="18" t="s">
        <v>10</v>
      </c>
      <c r="K175" s="20"/>
      <c r="L175" s="18"/>
      <c r="M175" s="2"/>
    </row>
    <row r="176" spans="1:13" ht="30" customHeight="1" x14ac:dyDescent="0.3">
      <c r="A176" s="19" t="s">
        <v>71</v>
      </c>
      <c r="B176" s="3" t="s">
        <v>72</v>
      </c>
      <c r="C176" s="3" t="s">
        <v>412</v>
      </c>
      <c r="D176" s="3" t="s">
        <v>303</v>
      </c>
      <c r="E176" s="3">
        <v>1964</v>
      </c>
      <c r="F176" s="3">
        <v>2</v>
      </c>
      <c r="G176" s="3"/>
      <c r="H176" s="4">
        <v>55</v>
      </c>
      <c r="I176" s="18">
        <f t="shared" si="5"/>
        <v>66.55</v>
      </c>
      <c r="J176" s="3"/>
      <c r="K176" s="20"/>
      <c r="L176" s="18"/>
      <c r="M176" s="2"/>
    </row>
    <row r="177" spans="1:13" ht="30" customHeight="1" x14ac:dyDescent="0.3">
      <c r="A177" s="19" t="s">
        <v>86</v>
      </c>
      <c r="B177" s="3" t="s">
        <v>87</v>
      </c>
      <c r="C177" s="3" t="s">
        <v>1000</v>
      </c>
      <c r="D177" s="3" t="s">
        <v>303</v>
      </c>
      <c r="E177" s="3">
        <v>1986</v>
      </c>
      <c r="F177" s="3">
        <v>2</v>
      </c>
      <c r="G177" s="3">
        <v>0.375</v>
      </c>
      <c r="H177" s="4">
        <v>25</v>
      </c>
      <c r="I177" s="18">
        <f t="shared" si="5"/>
        <v>30.25</v>
      </c>
      <c r="J177" s="3"/>
      <c r="K177" s="20"/>
      <c r="L177" s="18"/>
      <c r="M177" s="2"/>
    </row>
    <row r="178" spans="1:13" ht="30" customHeight="1" x14ac:dyDescent="0.3">
      <c r="A178" s="19" t="s">
        <v>553</v>
      </c>
      <c r="B178" s="3" t="s">
        <v>554</v>
      </c>
      <c r="C178" s="3" t="s">
        <v>431</v>
      </c>
      <c r="D178" s="3" t="s">
        <v>303</v>
      </c>
      <c r="E178" s="3">
        <v>2021</v>
      </c>
      <c r="F178" s="3">
        <v>12</v>
      </c>
      <c r="G178" s="3"/>
      <c r="H178" s="4">
        <v>22.31</v>
      </c>
      <c r="I178" s="18">
        <f t="shared" si="5"/>
        <v>26.995099999999997</v>
      </c>
      <c r="J178" s="18"/>
      <c r="K178" s="20" t="s">
        <v>41</v>
      </c>
      <c r="L178" s="18"/>
      <c r="M178" s="2"/>
    </row>
    <row r="179" spans="1:13" ht="30" customHeight="1" x14ac:dyDescent="0.3">
      <c r="A179" s="19" t="s">
        <v>460</v>
      </c>
      <c r="B179" s="3" t="s">
        <v>459</v>
      </c>
      <c r="C179" s="3" t="s">
        <v>412</v>
      </c>
      <c r="D179" s="3" t="s">
        <v>303</v>
      </c>
      <c r="E179" s="3">
        <v>2022</v>
      </c>
      <c r="F179" s="3">
        <v>12</v>
      </c>
      <c r="G179" s="3"/>
      <c r="H179" s="4">
        <v>16.12</v>
      </c>
      <c r="I179" s="18">
        <f t="shared" si="5"/>
        <v>19.505200000000002</v>
      </c>
      <c r="J179" s="18"/>
      <c r="K179" s="20" t="s">
        <v>41</v>
      </c>
      <c r="L179" s="18"/>
      <c r="M179" s="2"/>
    </row>
    <row r="180" spans="1:13" ht="30" customHeight="1" x14ac:dyDescent="0.3">
      <c r="A180" s="19" t="s">
        <v>106</v>
      </c>
      <c r="B180" s="3" t="s">
        <v>107</v>
      </c>
      <c r="C180" s="3" t="s">
        <v>412</v>
      </c>
      <c r="D180" s="3" t="s">
        <v>303</v>
      </c>
      <c r="E180" s="3">
        <v>1997</v>
      </c>
      <c r="F180" s="3">
        <v>1</v>
      </c>
      <c r="G180" s="3"/>
      <c r="H180" s="4">
        <v>15</v>
      </c>
      <c r="I180" s="18">
        <f t="shared" si="5"/>
        <v>18.149999999999999</v>
      </c>
      <c r="J180" s="3"/>
      <c r="K180" s="20" t="s">
        <v>108</v>
      </c>
      <c r="L180" s="18"/>
      <c r="M180" s="2"/>
    </row>
    <row r="181" spans="1:13" ht="30" customHeight="1" x14ac:dyDescent="0.3">
      <c r="A181" s="19" t="s">
        <v>100</v>
      </c>
      <c r="B181" s="3" t="s">
        <v>101</v>
      </c>
      <c r="C181" s="3"/>
      <c r="D181" s="3" t="s">
        <v>303</v>
      </c>
      <c r="E181" s="3">
        <v>1993</v>
      </c>
      <c r="F181" s="3">
        <v>2</v>
      </c>
      <c r="G181" s="3"/>
      <c r="H181" s="4">
        <v>15</v>
      </c>
      <c r="I181" s="18">
        <f t="shared" si="5"/>
        <v>18.149999999999999</v>
      </c>
      <c r="J181" s="3"/>
      <c r="K181" s="20" t="s">
        <v>102</v>
      </c>
      <c r="L181" s="18"/>
      <c r="M181" s="2"/>
    </row>
    <row r="182" spans="1:13" ht="30" customHeight="1" x14ac:dyDescent="0.3">
      <c r="A182" s="63" t="s">
        <v>1423</v>
      </c>
      <c r="B182" s="3" t="s">
        <v>459</v>
      </c>
      <c r="C182" s="3" t="s">
        <v>412</v>
      </c>
      <c r="D182" s="3" t="s">
        <v>303</v>
      </c>
      <c r="E182" s="3">
        <v>2023</v>
      </c>
      <c r="F182" s="3">
        <v>12</v>
      </c>
      <c r="G182" s="3"/>
      <c r="H182" s="4">
        <v>18.18</v>
      </c>
      <c r="I182" s="4">
        <f>H182*Bourgogne!$L$6</f>
        <v>21.997799999999998</v>
      </c>
      <c r="J182" s="18" t="s">
        <v>10</v>
      </c>
      <c r="K182" s="20"/>
      <c r="L182" s="18"/>
      <c r="M182" s="2"/>
    </row>
    <row r="183" spans="1:13" ht="30" customHeight="1" x14ac:dyDescent="0.3">
      <c r="A183" s="19" t="s">
        <v>881</v>
      </c>
      <c r="B183" s="3" t="s">
        <v>459</v>
      </c>
      <c r="C183" s="3" t="s">
        <v>412</v>
      </c>
      <c r="D183" s="3" t="s">
        <v>303</v>
      </c>
      <c r="E183" s="3">
        <v>2021</v>
      </c>
      <c r="F183" s="3">
        <v>5</v>
      </c>
      <c r="G183" s="3"/>
      <c r="H183" s="4">
        <v>22.73</v>
      </c>
      <c r="I183" s="18">
        <f>H183*$L$7</f>
        <v>27.503299999999999</v>
      </c>
      <c r="J183" s="18"/>
      <c r="K183" s="20" t="s">
        <v>62</v>
      </c>
      <c r="L183" s="18"/>
      <c r="M183" s="2"/>
    </row>
    <row r="184" spans="1:13" ht="30" customHeight="1" x14ac:dyDescent="0.3">
      <c r="A184" s="19" t="s">
        <v>1408</v>
      </c>
      <c r="B184" s="3" t="s">
        <v>459</v>
      </c>
      <c r="C184" s="3" t="s">
        <v>412</v>
      </c>
      <c r="D184" s="3" t="s">
        <v>303</v>
      </c>
      <c r="E184" s="3">
        <v>2021</v>
      </c>
      <c r="F184" s="3">
        <v>2</v>
      </c>
      <c r="G184" s="3"/>
      <c r="H184" s="4">
        <v>17.36</v>
      </c>
      <c r="I184" s="18">
        <f>H184*$L$7</f>
        <v>21.005599999999998</v>
      </c>
      <c r="J184" s="18"/>
      <c r="K184" s="20" t="s">
        <v>41</v>
      </c>
      <c r="L184" s="18"/>
      <c r="M184" s="2"/>
    </row>
    <row r="185" spans="1:13" ht="30" customHeight="1" x14ac:dyDescent="0.3">
      <c r="A185" s="27" t="s">
        <v>1605</v>
      </c>
      <c r="B185" s="46" t="s">
        <v>1596</v>
      </c>
      <c r="C185" s="47" t="s">
        <v>431</v>
      </c>
      <c r="D185" s="47" t="s">
        <v>303</v>
      </c>
      <c r="E185" s="46">
        <v>1990</v>
      </c>
      <c r="F185" s="46">
        <v>1</v>
      </c>
      <c r="G185" s="3"/>
      <c r="H185" s="4">
        <v>135</v>
      </c>
      <c r="I185" s="4">
        <f>H185*Bordeaux!$L$7</f>
        <v>163.35</v>
      </c>
      <c r="J185" s="18" t="s">
        <v>10</v>
      </c>
      <c r="K185" s="20"/>
      <c r="L185" s="18"/>
      <c r="M185" s="2"/>
    </row>
    <row r="186" spans="1:13" ht="30" customHeight="1" x14ac:dyDescent="0.3">
      <c r="A186" s="27" t="s">
        <v>1605</v>
      </c>
      <c r="B186" s="46" t="s">
        <v>1596</v>
      </c>
      <c r="C186" s="47" t="s">
        <v>431</v>
      </c>
      <c r="D186" s="47" t="s">
        <v>303</v>
      </c>
      <c r="E186" s="46">
        <v>1996</v>
      </c>
      <c r="F186" s="46">
        <v>1</v>
      </c>
      <c r="G186" s="3"/>
      <c r="H186" s="4">
        <v>90</v>
      </c>
      <c r="I186" s="4">
        <f>H186*Bordeaux!$L$7</f>
        <v>108.89999999999999</v>
      </c>
      <c r="J186" s="18" t="s">
        <v>10</v>
      </c>
      <c r="K186" s="20"/>
      <c r="L186" s="18"/>
      <c r="M186" s="2"/>
    </row>
    <row r="187" spans="1:13" ht="30" customHeight="1" x14ac:dyDescent="0.3">
      <c r="A187" s="27" t="s">
        <v>1604</v>
      </c>
      <c r="B187" s="47" t="s">
        <v>1596</v>
      </c>
      <c r="C187" s="47" t="s">
        <v>431</v>
      </c>
      <c r="D187" s="47" t="s">
        <v>303</v>
      </c>
      <c r="E187" s="46">
        <v>1996</v>
      </c>
      <c r="F187" s="46">
        <v>1</v>
      </c>
      <c r="G187" s="3"/>
      <c r="H187" s="4">
        <v>125</v>
      </c>
      <c r="I187" s="4">
        <f>H187*Bordeaux!$L$7</f>
        <v>151.25</v>
      </c>
      <c r="J187" s="18" t="s">
        <v>10</v>
      </c>
      <c r="K187" s="20"/>
      <c r="L187" s="18"/>
      <c r="M187" s="2"/>
    </row>
    <row r="188" spans="1:13" ht="30" customHeight="1" x14ac:dyDescent="0.3">
      <c r="A188" s="27" t="s">
        <v>1529</v>
      </c>
      <c r="B188" s="47" t="s">
        <v>1528</v>
      </c>
      <c r="C188" s="47" t="s">
        <v>431</v>
      </c>
      <c r="D188" s="47" t="s">
        <v>303</v>
      </c>
      <c r="E188" s="46">
        <v>1993</v>
      </c>
      <c r="F188" s="46">
        <v>2</v>
      </c>
      <c r="G188" s="3"/>
      <c r="H188" s="4">
        <v>25</v>
      </c>
      <c r="I188" s="18">
        <f t="shared" ref="I188:I201" si="6">H188*$L$7</f>
        <v>30.25</v>
      </c>
      <c r="J188" s="18" t="s">
        <v>10</v>
      </c>
      <c r="K188" s="20"/>
      <c r="L188" s="18"/>
      <c r="M188" s="2"/>
    </row>
    <row r="189" spans="1:13" ht="30" customHeight="1" x14ac:dyDescent="0.3">
      <c r="A189" s="19" t="s">
        <v>814</v>
      </c>
      <c r="B189" s="3" t="s">
        <v>619</v>
      </c>
      <c r="C189" s="3" t="s">
        <v>412</v>
      </c>
      <c r="D189" s="3" t="s">
        <v>303</v>
      </c>
      <c r="E189" s="3">
        <v>2019</v>
      </c>
      <c r="F189" s="3">
        <v>1</v>
      </c>
      <c r="G189" s="3"/>
      <c r="H189" s="4">
        <v>125</v>
      </c>
      <c r="I189" s="18">
        <f t="shared" si="6"/>
        <v>151.25</v>
      </c>
      <c r="J189" s="18"/>
      <c r="K189" s="20"/>
      <c r="L189" s="18"/>
      <c r="M189" s="2"/>
    </row>
    <row r="190" spans="1:13" ht="30" customHeight="1" x14ac:dyDescent="0.3">
      <c r="A190" s="27" t="s">
        <v>672</v>
      </c>
      <c r="B190" s="3" t="s">
        <v>161</v>
      </c>
      <c r="C190" s="3"/>
      <c r="D190" s="3" t="s">
        <v>303</v>
      </c>
      <c r="E190" s="3">
        <v>2011</v>
      </c>
      <c r="F190" s="3">
        <v>6</v>
      </c>
      <c r="G190" s="3"/>
      <c r="H190" s="4">
        <v>25</v>
      </c>
      <c r="I190" s="18">
        <f t="shared" si="6"/>
        <v>30.25</v>
      </c>
      <c r="J190" s="3"/>
      <c r="K190" s="20"/>
      <c r="L190" s="18"/>
      <c r="M190" s="2"/>
    </row>
    <row r="191" spans="1:13" ht="30" customHeight="1" x14ac:dyDescent="0.3">
      <c r="A191" s="27" t="s">
        <v>672</v>
      </c>
      <c r="B191" s="47" t="s">
        <v>161</v>
      </c>
      <c r="C191" s="47"/>
      <c r="D191" s="47" t="s">
        <v>303</v>
      </c>
      <c r="E191" s="46">
        <v>2019</v>
      </c>
      <c r="F191" s="46">
        <v>6</v>
      </c>
      <c r="G191" s="3"/>
      <c r="H191" s="4">
        <v>25</v>
      </c>
      <c r="I191" s="18">
        <f t="shared" si="6"/>
        <v>30.25</v>
      </c>
      <c r="J191" s="18"/>
      <c r="K191" s="20"/>
      <c r="L191" s="18"/>
      <c r="M191" s="2"/>
    </row>
    <row r="192" spans="1:13" ht="30" customHeight="1" x14ac:dyDescent="0.3">
      <c r="A192" s="27" t="s">
        <v>672</v>
      </c>
      <c r="B192" s="47" t="s">
        <v>161</v>
      </c>
      <c r="C192" s="47"/>
      <c r="D192" s="47" t="s">
        <v>303</v>
      </c>
      <c r="E192" s="46">
        <v>2021</v>
      </c>
      <c r="F192" s="46">
        <v>12</v>
      </c>
      <c r="G192" s="3"/>
      <c r="H192" s="4">
        <v>29</v>
      </c>
      <c r="I192" s="18">
        <f t="shared" si="6"/>
        <v>35.089999999999996</v>
      </c>
      <c r="J192" s="18"/>
      <c r="K192" s="20"/>
      <c r="L192" s="18"/>
      <c r="M192" s="2"/>
    </row>
    <row r="193" spans="1:13" ht="30" customHeight="1" x14ac:dyDescent="0.3">
      <c r="A193" s="19" t="s">
        <v>1415</v>
      </c>
      <c r="B193" s="3" t="s">
        <v>1414</v>
      </c>
      <c r="C193" s="3" t="s">
        <v>1000</v>
      </c>
      <c r="D193" s="3" t="s">
        <v>303</v>
      </c>
      <c r="E193" s="3">
        <v>1990</v>
      </c>
      <c r="F193" s="3">
        <v>4</v>
      </c>
      <c r="G193" s="3"/>
      <c r="H193" s="4">
        <v>345</v>
      </c>
      <c r="I193" s="18">
        <f t="shared" si="6"/>
        <v>417.45</v>
      </c>
      <c r="J193" s="18" t="s">
        <v>10</v>
      </c>
      <c r="K193" s="20"/>
      <c r="L193" s="18"/>
      <c r="M193" s="2"/>
    </row>
    <row r="194" spans="1:13" ht="30" customHeight="1" x14ac:dyDescent="0.3">
      <c r="A194" s="19" t="s">
        <v>1415</v>
      </c>
      <c r="B194" s="3" t="s">
        <v>1414</v>
      </c>
      <c r="C194" s="3" t="s">
        <v>1000</v>
      </c>
      <c r="D194" s="3" t="s">
        <v>303</v>
      </c>
      <c r="E194" s="3">
        <v>2011</v>
      </c>
      <c r="F194" s="3">
        <v>1</v>
      </c>
      <c r="G194" s="3"/>
      <c r="H194" s="4">
        <v>265</v>
      </c>
      <c r="I194" s="18">
        <f t="shared" si="6"/>
        <v>320.64999999999998</v>
      </c>
      <c r="J194" s="18" t="s">
        <v>10</v>
      </c>
      <c r="K194" s="20"/>
      <c r="L194" s="18"/>
      <c r="M194" s="2"/>
    </row>
    <row r="195" spans="1:13" ht="30" customHeight="1" x14ac:dyDescent="0.3">
      <c r="A195" s="19" t="s">
        <v>1415</v>
      </c>
      <c r="B195" s="3" t="s">
        <v>1414</v>
      </c>
      <c r="C195" s="3" t="s">
        <v>1000</v>
      </c>
      <c r="D195" s="3" t="s">
        <v>303</v>
      </c>
      <c r="E195" s="3">
        <v>2020</v>
      </c>
      <c r="F195" s="3">
        <v>1</v>
      </c>
      <c r="G195" s="3"/>
      <c r="H195" s="4">
        <v>295</v>
      </c>
      <c r="I195" s="18">
        <f t="shared" si="6"/>
        <v>356.95</v>
      </c>
      <c r="J195" s="18" t="s">
        <v>10</v>
      </c>
      <c r="K195" s="20"/>
      <c r="L195" s="18"/>
      <c r="M195" s="2"/>
    </row>
    <row r="196" spans="1:13" ht="30" customHeight="1" x14ac:dyDescent="0.3">
      <c r="A196" s="19" t="s">
        <v>1416</v>
      </c>
      <c r="B196" s="3" t="s">
        <v>1414</v>
      </c>
      <c r="C196" s="3" t="s">
        <v>1000</v>
      </c>
      <c r="D196" s="3" t="s">
        <v>303</v>
      </c>
      <c r="E196" s="3">
        <v>1990</v>
      </c>
      <c r="F196" s="3">
        <v>1</v>
      </c>
      <c r="G196" s="3"/>
      <c r="H196" s="4">
        <v>295</v>
      </c>
      <c r="I196" s="18">
        <f t="shared" si="6"/>
        <v>356.95</v>
      </c>
      <c r="J196" s="18" t="s">
        <v>10</v>
      </c>
      <c r="K196" s="20"/>
      <c r="L196" s="18"/>
      <c r="M196" s="2"/>
    </row>
    <row r="197" spans="1:13" ht="30" customHeight="1" x14ac:dyDescent="0.3">
      <c r="A197" s="19" t="s">
        <v>1400</v>
      </c>
      <c r="B197" s="3" t="s">
        <v>67</v>
      </c>
      <c r="C197" s="3" t="s">
        <v>1000</v>
      </c>
      <c r="D197" s="3" t="s">
        <v>303</v>
      </c>
      <c r="E197" s="3">
        <v>1947</v>
      </c>
      <c r="F197" s="3">
        <f>2-1</f>
        <v>1</v>
      </c>
      <c r="G197" s="3"/>
      <c r="H197" s="4">
        <v>575</v>
      </c>
      <c r="I197" s="18">
        <f t="shared" si="6"/>
        <v>695.75</v>
      </c>
      <c r="J197" s="3"/>
      <c r="K197" s="20"/>
      <c r="L197" s="18"/>
      <c r="M197" s="2"/>
    </row>
    <row r="198" spans="1:13" ht="30" customHeight="1" x14ac:dyDescent="0.3">
      <c r="A198" s="27" t="s">
        <v>1198</v>
      </c>
      <c r="B198" s="47" t="s">
        <v>1165</v>
      </c>
      <c r="C198" s="47"/>
      <c r="D198" s="47" t="s">
        <v>303</v>
      </c>
      <c r="E198" s="46">
        <v>1988</v>
      </c>
      <c r="F198" s="46">
        <v>1</v>
      </c>
      <c r="G198" s="3"/>
      <c r="H198" s="4">
        <v>25</v>
      </c>
      <c r="I198" s="18">
        <f t="shared" si="6"/>
        <v>30.25</v>
      </c>
      <c r="J198" s="18" t="s">
        <v>10</v>
      </c>
      <c r="K198" s="20"/>
      <c r="L198" s="18"/>
      <c r="M198" s="2"/>
    </row>
    <row r="199" spans="1:13" ht="30" customHeight="1" x14ac:dyDescent="0.3">
      <c r="A199" s="19" t="s">
        <v>1332</v>
      </c>
      <c r="B199" s="3" t="s">
        <v>1331</v>
      </c>
      <c r="C199" s="3"/>
      <c r="D199" s="3" t="s">
        <v>306</v>
      </c>
      <c r="E199" s="3">
        <v>1979</v>
      </c>
      <c r="F199" s="3">
        <v>4</v>
      </c>
      <c r="G199" s="3"/>
      <c r="H199" s="4">
        <v>45</v>
      </c>
      <c r="I199" s="18">
        <f t="shared" si="6"/>
        <v>54.449999999999996</v>
      </c>
      <c r="J199" s="18"/>
      <c r="K199" s="20"/>
      <c r="L199" s="18"/>
      <c r="M199" s="2"/>
    </row>
    <row r="200" spans="1:13" ht="30" customHeight="1" x14ac:dyDescent="0.3">
      <c r="A200" s="19" t="s">
        <v>1332</v>
      </c>
      <c r="B200" s="3" t="s">
        <v>1331</v>
      </c>
      <c r="C200" s="3"/>
      <c r="D200" s="3" t="s">
        <v>306</v>
      </c>
      <c r="E200" s="3">
        <v>1989</v>
      </c>
      <c r="F200" s="3">
        <v>5</v>
      </c>
      <c r="G200" s="3"/>
      <c r="H200" s="4">
        <v>45</v>
      </c>
      <c r="I200" s="18">
        <f t="shared" si="6"/>
        <v>54.449999999999996</v>
      </c>
      <c r="J200" s="18"/>
      <c r="K200" s="20"/>
      <c r="L200" s="18"/>
      <c r="M200" s="2"/>
    </row>
    <row r="201" spans="1:13" ht="30" customHeight="1" x14ac:dyDescent="0.3">
      <c r="A201" s="19" t="s">
        <v>1332</v>
      </c>
      <c r="B201" s="3" t="s">
        <v>1331</v>
      </c>
      <c r="C201" s="3"/>
      <c r="D201" s="3" t="s">
        <v>306</v>
      </c>
      <c r="E201" s="3">
        <v>1991</v>
      </c>
      <c r="F201" s="3">
        <v>10</v>
      </c>
      <c r="G201" s="3"/>
      <c r="H201" s="4">
        <v>35</v>
      </c>
      <c r="I201" s="18">
        <f t="shared" si="6"/>
        <v>42.35</v>
      </c>
      <c r="J201" s="18"/>
      <c r="K201" s="20"/>
      <c r="L201" s="18"/>
      <c r="M201" s="2"/>
    </row>
    <row r="202" spans="1:13" ht="30" customHeight="1" x14ac:dyDescent="0.3">
      <c r="A202" s="27" t="s">
        <v>1822</v>
      </c>
      <c r="B202" s="47" t="s">
        <v>1821</v>
      </c>
      <c r="C202" s="47"/>
      <c r="D202" s="47" t="s">
        <v>306</v>
      </c>
      <c r="E202" s="46">
        <v>1957</v>
      </c>
      <c r="F202" s="46">
        <v>1</v>
      </c>
      <c r="G202" s="3"/>
      <c r="H202" s="4">
        <v>195</v>
      </c>
      <c r="I202" s="4">
        <f>H202*Bordeaux!$L$7</f>
        <v>235.95</v>
      </c>
      <c r="J202" s="18" t="s">
        <v>10</v>
      </c>
      <c r="K202" s="20"/>
      <c r="L202" s="18"/>
      <c r="M202" s="2"/>
    </row>
    <row r="203" spans="1:13" ht="30" customHeight="1" x14ac:dyDescent="0.3">
      <c r="A203" s="19" t="s">
        <v>1633</v>
      </c>
      <c r="B203" s="3" t="s">
        <v>1632</v>
      </c>
      <c r="C203" s="3"/>
      <c r="D203" s="3" t="s">
        <v>306</v>
      </c>
      <c r="E203" s="3">
        <v>1978</v>
      </c>
      <c r="F203" s="3">
        <v>3</v>
      </c>
      <c r="G203" s="3"/>
      <c r="H203" s="4">
        <v>65</v>
      </c>
      <c r="I203" s="18">
        <f t="shared" ref="I203:I233" si="7">H203*$L$7</f>
        <v>78.649999999999991</v>
      </c>
      <c r="J203" s="18" t="s">
        <v>10</v>
      </c>
      <c r="K203" s="20"/>
      <c r="L203" s="18"/>
      <c r="M203" s="2"/>
    </row>
    <row r="204" spans="1:13" ht="30" customHeight="1" x14ac:dyDescent="0.3">
      <c r="A204" s="51" t="s">
        <v>366</v>
      </c>
      <c r="B204" s="48" t="s">
        <v>365</v>
      </c>
      <c r="C204" s="48"/>
      <c r="D204" s="48" t="s">
        <v>306</v>
      </c>
      <c r="E204" s="48">
        <v>1983</v>
      </c>
      <c r="F204" s="48">
        <v>1</v>
      </c>
      <c r="G204" s="48"/>
      <c r="H204" s="4">
        <v>45</v>
      </c>
      <c r="I204" s="18">
        <f t="shared" si="7"/>
        <v>54.449999999999996</v>
      </c>
      <c r="J204" s="18"/>
      <c r="K204" s="20"/>
      <c r="L204" s="18"/>
      <c r="M204" s="2"/>
    </row>
    <row r="205" spans="1:13" ht="30" customHeight="1" x14ac:dyDescent="0.3">
      <c r="A205" s="51" t="s">
        <v>367</v>
      </c>
      <c r="B205" s="48" t="s">
        <v>365</v>
      </c>
      <c r="C205" s="48"/>
      <c r="D205" s="48" t="s">
        <v>306</v>
      </c>
      <c r="E205" s="48" t="s">
        <v>207</v>
      </c>
      <c r="F205" s="48">
        <v>3</v>
      </c>
      <c r="G205" s="48"/>
      <c r="H205" s="4">
        <v>35</v>
      </c>
      <c r="I205" s="18">
        <f t="shared" si="7"/>
        <v>42.35</v>
      </c>
      <c r="J205" s="18"/>
      <c r="K205" s="20" t="s">
        <v>997</v>
      </c>
      <c r="L205" s="18"/>
      <c r="M205" s="2"/>
    </row>
    <row r="206" spans="1:13" ht="30" customHeight="1" x14ac:dyDescent="0.3">
      <c r="A206" s="51" t="s">
        <v>364</v>
      </c>
      <c r="B206" s="48" t="s">
        <v>365</v>
      </c>
      <c r="C206" s="48"/>
      <c r="D206" s="48" t="s">
        <v>306</v>
      </c>
      <c r="E206" s="48">
        <v>1985</v>
      </c>
      <c r="F206" s="48">
        <v>1</v>
      </c>
      <c r="G206" s="48"/>
      <c r="H206" s="4">
        <v>55</v>
      </c>
      <c r="I206" s="18">
        <f t="shared" si="7"/>
        <v>66.55</v>
      </c>
      <c r="J206" s="18"/>
      <c r="K206" s="20"/>
      <c r="L206" s="18"/>
      <c r="M206" s="2"/>
    </row>
    <row r="207" spans="1:13" ht="30" customHeight="1" x14ac:dyDescent="0.3">
      <c r="A207" s="19" t="s">
        <v>322</v>
      </c>
      <c r="B207" s="3" t="s">
        <v>321</v>
      </c>
      <c r="C207" s="3"/>
      <c r="D207" s="3" t="s">
        <v>306</v>
      </c>
      <c r="E207" s="3">
        <v>1924</v>
      </c>
      <c r="F207" s="3">
        <v>1</v>
      </c>
      <c r="G207" s="3"/>
      <c r="H207" s="4">
        <v>1950</v>
      </c>
      <c r="I207" s="18">
        <f t="shared" si="7"/>
        <v>2359.5</v>
      </c>
      <c r="J207" s="18"/>
      <c r="K207" s="20" t="s">
        <v>323</v>
      </c>
      <c r="L207" s="18"/>
      <c r="M207" s="2"/>
    </row>
    <row r="208" spans="1:13" ht="30" customHeight="1" x14ac:dyDescent="0.3">
      <c r="A208" s="19" t="s">
        <v>110</v>
      </c>
      <c r="B208" s="3" t="s">
        <v>111</v>
      </c>
      <c r="C208" s="3"/>
      <c r="D208" s="3" t="s">
        <v>306</v>
      </c>
      <c r="E208" s="3">
        <v>1997</v>
      </c>
      <c r="F208" s="3">
        <v>1</v>
      </c>
      <c r="G208" s="3"/>
      <c r="H208" s="4">
        <v>35</v>
      </c>
      <c r="I208" s="18">
        <f t="shared" si="7"/>
        <v>42.35</v>
      </c>
      <c r="J208" s="3"/>
      <c r="K208" s="20"/>
      <c r="L208" s="18"/>
      <c r="M208" s="2"/>
    </row>
    <row r="209" spans="1:13" ht="30" customHeight="1" x14ac:dyDescent="0.3">
      <c r="A209" s="19" t="s">
        <v>1333</v>
      </c>
      <c r="B209" s="3" t="s">
        <v>1331</v>
      </c>
      <c r="C209" s="3"/>
      <c r="D209" s="3" t="s">
        <v>306</v>
      </c>
      <c r="E209" s="3">
        <v>1983</v>
      </c>
      <c r="F209" s="3">
        <v>2</v>
      </c>
      <c r="G209" s="3"/>
      <c r="H209" s="4">
        <v>55</v>
      </c>
      <c r="I209" s="18">
        <f t="shared" si="7"/>
        <v>66.55</v>
      </c>
      <c r="J209" s="18"/>
      <c r="K209" s="20"/>
      <c r="L209" s="18"/>
      <c r="M209" s="2"/>
    </row>
    <row r="210" spans="1:13" ht="30" customHeight="1" x14ac:dyDescent="0.3">
      <c r="A210" s="19" t="s">
        <v>125</v>
      </c>
      <c r="B210" s="3" t="s">
        <v>126</v>
      </c>
      <c r="C210" s="3"/>
      <c r="D210" s="3" t="s">
        <v>318</v>
      </c>
      <c r="E210" s="3">
        <v>2000</v>
      </c>
      <c r="F210" s="3">
        <v>5</v>
      </c>
      <c r="G210" s="3"/>
      <c r="H210" s="4">
        <v>15</v>
      </c>
      <c r="I210" s="18">
        <f t="shared" si="7"/>
        <v>18.149999999999999</v>
      </c>
      <c r="J210" s="3"/>
      <c r="K210" s="20"/>
      <c r="L210" s="18"/>
      <c r="M210" s="2"/>
    </row>
    <row r="211" spans="1:13" ht="30" customHeight="1" x14ac:dyDescent="0.3">
      <c r="A211" s="19" t="s">
        <v>522</v>
      </c>
      <c r="B211" s="3" t="s">
        <v>521</v>
      </c>
      <c r="C211" s="3" t="s">
        <v>412</v>
      </c>
      <c r="D211" s="3" t="s">
        <v>318</v>
      </c>
      <c r="E211" s="3">
        <v>2019</v>
      </c>
      <c r="F211" s="3">
        <v>6</v>
      </c>
      <c r="G211" s="3"/>
      <c r="H211" s="4">
        <v>8.06</v>
      </c>
      <c r="I211" s="18">
        <f t="shared" si="7"/>
        <v>9.752600000000001</v>
      </c>
      <c r="J211" s="18"/>
      <c r="K211" s="20" t="s">
        <v>41</v>
      </c>
      <c r="L211" s="18"/>
      <c r="M211" s="2"/>
    </row>
    <row r="212" spans="1:13" ht="30" customHeight="1" x14ac:dyDescent="0.3">
      <c r="A212" s="19" t="s">
        <v>427</v>
      </c>
      <c r="B212" s="3" t="s">
        <v>426</v>
      </c>
      <c r="C212" s="3"/>
      <c r="D212" s="3" t="s">
        <v>318</v>
      </c>
      <c r="E212" s="3">
        <v>1998</v>
      </c>
      <c r="F212" s="3">
        <v>1</v>
      </c>
      <c r="G212" s="3"/>
      <c r="H212" s="4">
        <v>55</v>
      </c>
      <c r="I212" s="18">
        <f t="shared" si="7"/>
        <v>66.55</v>
      </c>
      <c r="J212" s="18"/>
      <c r="K212" s="20"/>
      <c r="L212" s="18"/>
      <c r="M212" s="2"/>
    </row>
    <row r="213" spans="1:13" ht="30" customHeight="1" x14ac:dyDescent="0.3">
      <c r="A213" s="19" t="s">
        <v>425</v>
      </c>
      <c r="B213" s="47" t="s">
        <v>118</v>
      </c>
      <c r="C213" s="47"/>
      <c r="D213" s="47" t="s">
        <v>318</v>
      </c>
      <c r="E213" s="46">
        <v>2008</v>
      </c>
      <c r="F213" s="46">
        <v>1</v>
      </c>
      <c r="G213" s="3"/>
      <c r="H213" s="4">
        <v>95</v>
      </c>
      <c r="I213" s="18">
        <f t="shared" si="7"/>
        <v>114.95</v>
      </c>
      <c r="J213" s="18"/>
      <c r="K213" s="20"/>
      <c r="L213" s="18"/>
      <c r="M213" s="2"/>
    </row>
    <row r="214" spans="1:13" ht="30" customHeight="1" x14ac:dyDescent="0.3">
      <c r="A214" s="19" t="s">
        <v>425</v>
      </c>
      <c r="B214" s="47" t="s">
        <v>118</v>
      </c>
      <c r="C214" s="47"/>
      <c r="D214" s="47" t="s">
        <v>318</v>
      </c>
      <c r="E214" s="46">
        <v>2010</v>
      </c>
      <c r="F214" s="46">
        <v>1</v>
      </c>
      <c r="G214" s="3"/>
      <c r="H214" s="4">
        <v>125</v>
      </c>
      <c r="I214" s="18">
        <f t="shared" si="7"/>
        <v>151.25</v>
      </c>
      <c r="J214" s="18"/>
      <c r="K214" s="20"/>
      <c r="L214" s="18"/>
      <c r="M214" s="2"/>
    </row>
    <row r="215" spans="1:13" ht="30" customHeight="1" x14ac:dyDescent="0.3">
      <c r="A215" s="19" t="s">
        <v>425</v>
      </c>
      <c r="B215" s="3" t="s">
        <v>118</v>
      </c>
      <c r="C215" s="3"/>
      <c r="D215" s="3" t="s">
        <v>318</v>
      </c>
      <c r="E215" s="3">
        <v>2014</v>
      </c>
      <c r="F215" s="3">
        <v>1</v>
      </c>
      <c r="G215" s="3"/>
      <c r="H215" s="4">
        <v>85</v>
      </c>
      <c r="I215" s="18">
        <f t="shared" si="7"/>
        <v>102.85</v>
      </c>
      <c r="J215" s="18"/>
      <c r="K215" s="20"/>
      <c r="L215" s="18"/>
      <c r="M215" s="2"/>
    </row>
    <row r="216" spans="1:13" ht="30" customHeight="1" x14ac:dyDescent="0.3">
      <c r="A216" s="19" t="s">
        <v>425</v>
      </c>
      <c r="B216" s="3" t="s">
        <v>118</v>
      </c>
      <c r="C216" s="3"/>
      <c r="D216" s="3" t="s">
        <v>318</v>
      </c>
      <c r="E216" s="3">
        <v>2015</v>
      </c>
      <c r="F216" s="3">
        <v>1</v>
      </c>
      <c r="G216" s="3"/>
      <c r="H216" s="4">
        <v>100</v>
      </c>
      <c r="I216" s="18">
        <f t="shared" si="7"/>
        <v>121</v>
      </c>
      <c r="J216" s="18"/>
      <c r="K216" s="20"/>
      <c r="L216" s="18"/>
      <c r="M216" s="2"/>
    </row>
    <row r="217" spans="1:13" ht="30" customHeight="1" x14ac:dyDescent="0.3">
      <c r="A217" s="19" t="s">
        <v>425</v>
      </c>
      <c r="B217" s="3" t="s">
        <v>118</v>
      </c>
      <c r="C217" s="3"/>
      <c r="D217" s="3" t="s">
        <v>318</v>
      </c>
      <c r="E217" s="3">
        <v>2017</v>
      </c>
      <c r="F217" s="3">
        <v>1</v>
      </c>
      <c r="G217" s="3"/>
      <c r="H217" s="4">
        <v>95</v>
      </c>
      <c r="I217" s="18">
        <f t="shared" si="7"/>
        <v>114.95</v>
      </c>
      <c r="J217" s="18"/>
      <c r="K217" s="20"/>
      <c r="L217" s="18"/>
      <c r="M217" s="2"/>
    </row>
    <row r="218" spans="1:13" ht="30" customHeight="1" x14ac:dyDescent="0.3">
      <c r="A218" s="19" t="s">
        <v>1200</v>
      </c>
      <c r="B218" s="3" t="s">
        <v>118</v>
      </c>
      <c r="C218" s="3"/>
      <c r="D218" s="3" t="s">
        <v>318</v>
      </c>
      <c r="E218" s="3">
        <v>2020</v>
      </c>
      <c r="F218" s="3">
        <v>6</v>
      </c>
      <c r="G218" s="3"/>
      <c r="H218" s="4">
        <v>29</v>
      </c>
      <c r="I218" s="18">
        <f t="shared" si="7"/>
        <v>35.089999999999996</v>
      </c>
      <c r="J218" s="18"/>
      <c r="K218" s="20"/>
      <c r="L218" s="18"/>
      <c r="M218" s="2"/>
    </row>
    <row r="219" spans="1:13" ht="30" customHeight="1" x14ac:dyDescent="0.3">
      <c r="A219" s="19" t="s">
        <v>127</v>
      </c>
      <c r="B219" s="3" t="s">
        <v>126</v>
      </c>
      <c r="C219" s="3"/>
      <c r="D219" s="3" t="s">
        <v>318</v>
      </c>
      <c r="E219" s="3">
        <v>2000</v>
      </c>
      <c r="F219" s="3">
        <v>7</v>
      </c>
      <c r="G219" s="3"/>
      <c r="H219" s="4">
        <v>18</v>
      </c>
      <c r="I219" s="18">
        <f t="shared" si="7"/>
        <v>21.78</v>
      </c>
      <c r="J219" s="3"/>
      <c r="K219" s="20"/>
      <c r="L219" s="18"/>
      <c r="M219" s="2"/>
    </row>
    <row r="220" spans="1:13" ht="30" customHeight="1" x14ac:dyDescent="0.3">
      <c r="A220" s="19" t="s">
        <v>614</v>
      </c>
      <c r="B220" s="3" t="s">
        <v>613</v>
      </c>
      <c r="C220" s="3" t="s">
        <v>431</v>
      </c>
      <c r="D220" s="3" t="s">
        <v>318</v>
      </c>
      <c r="E220" s="3">
        <v>2019</v>
      </c>
      <c r="F220" s="3">
        <v>1</v>
      </c>
      <c r="G220" s="3"/>
      <c r="H220" s="4">
        <v>35</v>
      </c>
      <c r="I220" s="18">
        <f t="shared" si="7"/>
        <v>42.35</v>
      </c>
      <c r="J220" s="3"/>
      <c r="K220" s="20"/>
      <c r="L220" s="18"/>
      <c r="M220" s="2"/>
    </row>
    <row r="221" spans="1:13" ht="30" customHeight="1" x14ac:dyDescent="0.3">
      <c r="A221" s="19" t="s">
        <v>614</v>
      </c>
      <c r="B221" s="3" t="s">
        <v>613</v>
      </c>
      <c r="C221" s="3" t="s">
        <v>431</v>
      </c>
      <c r="D221" s="3" t="s">
        <v>318</v>
      </c>
      <c r="E221" s="3">
        <v>2020</v>
      </c>
      <c r="F221" s="3">
        <v>1</v>
      </c>
      <c r="G221" s="3"/>
      <c r="H221" s="4">
        <v>35</v>
      </c>
      <c r="I221" s="18">
        <f t="shared" si="7"/>
        <v>42.35</v>
      </c>
      <c r="J221" s="18"/>
      <c r="K221" s="20"/>
      <c r="L221" s="18"/>
      <c r="M221" s="2"/>
    </row>
    <row r="222" spans="1:13" ht="30" customHeight="1" x14ac:dyDescent="0.3">
      <c r="A222" s="19" t="s">
        <v>615</v>
      </c>
      <c r="B222" s="3" t="s">
        <v>613</v>
      </c>
      <c r="C222" s="3"/>
      <c r="D222" s="3" t="s">
        <v>318</v>
      </c>
      <c r="E222" s="3">
        <v>2018</v>
      </c>
      <c r="F222" s="3">
        <v>1</v>
      </c>
      <c r="G222" s="3"/>
      <c r="H222" s="4">
        <v>35</v>
      </c>
      <c r="I222" s="18">
        <f t="shared" si="7"/>
        <v>42.35</v>
      </c>
      <c r="J222" s="18"/>
      <c r="K222" s="20"/>
      <c r="L222" s="18"/>
      <c r="M222" s="2"/>
    </row>
    <row r="223" spans="1:13" ht="30" customHeight="1" x14ac:dyDescent="0.3">
      <c r="A223" s="19" t="s">
        <v>615</v>
      </c>
      <c r="B223" s="3" t="s">
        <v>613</v>
      </c>
      <c r="C223" s="3"/>
      <c r="D223" s="3" t="s">
        <v>318</v>
      </c>
      <c r="E223" s="3">
        <v>2019</v>
      </c>
      <c r="F223" s="3">
        <v>1</v>
      </c>
      <c r="G223" s="3"/>
      <c r="H223" s="4">
        <v>35</v>
      </c>
      <c r="I223" s="18">
        <f t="shared" si="7"/>
        <v>42.35</v>
      </c>
      <c r="J223" s="18"/>
      <c r="K223" s="20"/>
      <c r="L223" s="18"/>
      <c r="M223" s="2"/>
    </row>
    <row r="224" spans="1:13" ht="30" customHeight="1" x14ac:dyDescent="0.3">
      <c r="A224" s="19" t="s">
        <v>115</v>
      </c>
      <c r="B224" s="3" t="s">
        <v>116</v>
      </c>
      <c r="C224" s="3"/>
      <c r="D224" s="3" t="s">
        <v>318</v>
      </c>
      <c r="E224" s="3">
        <v>1998</v>
      </c>
      <c r="F224" s="3">
        <v>2</v>
      </c>
      <c r="G224" s="3"/>
      <c r="H224" s="4">
        <v>45</v>
      </c>
      <c r="I224" s="18">
        <f t="shared" si="7"/>
        <v>54.449999999999996</v>
      </c>
      <c r="J224" s="3"/>
      <c r="K224" s="20"/>
      <c r="L224" s="18"/>
      <c r="M224" s="2"/>
    </row>
    <row r="225" spans="1:13" ht="30" customHeight="1" x14ac:dyDescent="0.3">
      <c r="A225" s="19" t="s">
        <v>852</v>
      </c>
      <c r="B225" s="46" t="s">
        <v>853</v>
      </c>
      <c r="C225" s="47"/>
      <c r="D225" s="47" t="s">
        <v>318</v>
      </c>
      <c r="E225" s="46">
        <v>2019</v>
      </c>
      <c r="F225" s="46">
        <v>1</v>
      </c>
      <c r="G225" s="3">
        <v>1.5</v>
      </c>
      <c r="H225" s="4">
        <v>175</v>
      </c>
      <c r="I225" s="18">
        <f t="shared" si="7"/>
        <v>211.75</v>
      </c>
      <c r="J225" s="18"/>
      <c r="K225" s="20" t="s">
        <v>1428</v>
      </c>
      <c r="L225" s="18"/>
      <c r="M225" s="2"/>
    </row>
    <row r="226" spans="1:13" ht="30" customHeight="1" x14ac:dyDescent="0.3">
      <c r="A226" s="19" t="s">
        <v>406</v>
      </c>
      <c r="B226" s="3" t="s">
        <v>521</v>
      </c>
      <c r="C226" s="3" t="s">
        <v>412</v>
      </c>
      <c r="D226" s="3" t="s">
        <v>318</v>
      </c>
      <c r="E226" s="3">
        <v>2019</v>
      </c>
      <c r="F226" s="3">
        <v>6</v>
      </c>
      <c r="G226" s="3"/>
      <c r="H226" s="4">
        <v>10.54</v>
      </c>
      <c r="I226" s="18">
        <f t="shared" si="7"/>
        <v>12.753399999999999</v>
      </c>
      <c r="J226" s="18"/>
      <c r="K226" s="20"/>
      <c r="L226" s="18"/>
      <c r="M226" s="2"/>
    </row>
    <row r="227" spans="1:13" ht="30" customHeight="1" x14ac:dyDescent="0.3">
      <c r="A227" s="19" t="s">
        <v>1657</v>
      </c>
      <c r="B227" s="3" t="s">
        <v>474</v>
      </c>
      <c r="C227" s="3"/>
      <c r="D227" s="3" t="s">
        <v>344</v>
      </c>
      <c r="E227" s="3">
        <v>2017</v>
      </c>
      <c r="F227" s="3">
        <v>4</v>
      </c>
      <c r="G227" s="3"/>
      <c r="H227" s="4">
        <v>55</v>
      </c>
      <c r="I227" s="18">
        <f t="shared" si="7"/>
        <v>66.55</v>
      </c>
      <c r="J227" s="18"/>
      <c r="K227" s="20"/>
      <c r="L227" s="18"/>
      <c r="M227" s="2"/>
    </row>
    <row r="228" spans="1:13" ht="30" customHeight="1" x14ac:dyDescent="0.3">
      <c r="A228" s="19" t="s">
        <v>1438</v>
      </c>
      <c r="B228" s="3" t="s">
        <v>474</v>
      </c>
      <c r="C228" s="3"/>
      <c r="D228" s="3" t="s">
        <v>344</v>
      </c>
      <c r="E228" s="3">
        <v>2018</v>
      </c>
      <c r="F228" s="3">
        <v>12</v>
      </c>
      <c r="G228" s="3"/>
      <c r="H228" s="4">
        <v>23.14</v>
      </c>
      <c r="I228" s="18">
        <f t="shared" si="7"/>
        <v>27.999400000000001</v>
      </c>
      <c r="J228" s="18"/>
      <c r="K228" s="20" t="s">
        <v>41</v>
      </c>
      <c r="L228" s="18"/>
      <c r="M228" s="2"/>
    </row>
    <row r="229" spans="1:13" ht="30" customHeight="1" x14ac:dyDescent="0.3">
      <c r="A229" s="27" t="s">
        <v>415</v>
      </c>
      <c r="B229" s="47" t="s">
        <v>414</v>
      </c>
      <c r="C229" s="47"/>
      <c r="D229" s="47" t="s">
        <v>418</v>
      </c>
      <c r="E229" s="46">
        <v>2013</v>
      </c>
      <c r="F229" s="46">
        <v>2</v>
      </c>
      <c r="G229" s="3"/>
      <c r="H229" s="4">
        <v>19</v>
      </c>
      <c r="I229" s="18">
        <f t="shared" si="7"/>
        <v>22.99</v>
      </c>
      <c r="J229" s="18"/>
      <c r="K229" s="20"/>
      <c r="L229" s="18"/>
      <c r="M229" s="2"/>
    </row>
    <row r="230" spans="1:13" ht="30" customHeight="1" x14ac:dyDescent="0.3">
      <c r="A230" s="27" t="s">
        <v>416</v>
      </c>
      <c r="B230" s="47" t="s">
        <v>414</v>
      </c>
      <c r="C230" s="3" t="s">
        <v>412</v>
      </c>
      <c r="D230" s="47" t="s">
        <v>418</v>
      </c>
      <c r="E230" s="46">
        <v>2013</v>
      </c>
      <c r="F230" s="46">
        <v>2</v>
      </c>
      <c r="G230" s="3"/>
      <c r="H230" s="4">
        <v>14.5</v>
      </c>
      <c r="I230" s="18">
        <f t="shared" si="7"/>
        <v>17.544999999999998</v>
      </c>
      <c r="J230" s="18"/>
      <c r="K230" s="20"/>
      <c r="L230" s="18"/>
      <c r="M230" s="2"/>
    </row>
    <row r="231" spans="1:13" ht="30" customHeight="1" x14ac:dyDescent="0.3">
      <c r="A231" s="27" t="s">
        <v>417</v>
      </c>
      <c r="B231" s="47" t="s">
        <v>414</v>
      </c>
      <c r="C231" s="3" t="s">
        <v>412</v>
      </c>
      <c r="D231" s="47" t="s">
        <v>418</v>
      </c>
      <c r="E231" s="46">
        <v>2012</v>
      </c>
      <c r="F231" s="46">
        <v>2</v>
      </c>
      <c r="G231" s="3"/>
      <c r="H231" s="4">
        <v>14</v>
      </c>
      <c r="I231" s="18">
        <f t="shared" si="7"/>
        <v>16.939999999999998</v>
      </c>
      <c r="J231" s="18"/>
      <c r="K231" s="20"/>
      <c r="L231" s="18"/>
      <c r="M231" s="2"/>
    </row>
    <row r="232" spans="1:13" ht="30" customHeight="1" x14ac:dyDescent="0.3">
      <c r="A232" s="19" t="s">
        <v>146</v>
      </c>
      <c r="B232" s="3" t="s">
        <v>147</v>
      </c>
      <c r="C232" s="3"/>
      <c r="D232" s="3" t="s">
        <v>304</v>
      </c>
      <c r="E232" s="3">
        <v>2007</v>
      </c>
      <c r="F232" s="3">
        <v>2</v>
      </c>
      <c r="G232" s="3"/>
      <c r="H232" s="4">
        <v>35</v>
      </c>
      <c r="I232" s="18">
        <f t="shared" si="7"/>
        <v>42.35</v>
      </c>
      <c r="J232" s="3"/>
      <c r="K232" s="20" t="s">
        <v>35</v>
      </c>
      <c r="L232" s="18"/>
      <c r="M232" s="2"/>
    </row>
    <row r="233" spans="1:13" ht="30" customHeight="1" x14ac:dyDescent="0.3">
      <c r="A233" s="19" t="s">
        <v>274</v>
      </c>
      <c r="B233" s="3" t="s">
        <v>275</v>
      </c>
      <c r="C233" s="3"/>
      <c r="D233" s="3" t="s">
        <v>304</v>
      </c>
      <c r="E233" s="3">
        <v>1994</v>
      </c>
      <c r="F233" s="3">
        <v>1</v>
      </c>
      <c r="G233" s="3"/>
      <c r="H233" s="4">
        <v>60</v>
      </c>
      <c r="I233" s="18">
        <f t="shared" si="7"/>
        <v>72.599999999999994</v>
      </c>
      <c r="J233" s="18"/>
      <c r="K233" s="20"/>
      <c r="L233" s="18"/>
      <c r="M233" s="2"/>
    </row>
    <row r="234" spans="1:13" ht="30" customHeight="1" x14ac:dyDescent="0.3">
      <c r="A234" s="27" t="s">
        <v>1577</v>
      </c>
      <c r="B234" s="47" t="s">
        <v>1565</v>
      </c>
      <c r="C234" s="47"/>
      <c r="D234" s="47" t="s">
        <v>432</v>
      </c>
      <c r="E234" s="46">
        <v>1983</v>
      </c>
      <c r="F234" s="46">
        <v>2</v>
      </c>
      <c r="G234" s="3"/>
      <c r="H234" s="4">
        <v>20</v>
      </c>
      <c r="I234" s="4">
        <f>H234*Bordeaux!$L$7</f>
        <v>24.2</v>
      </c>
      <c r="J234" s="18"/>
      <c r="K234" s="20"/>
      <c r="L234" s="18"/>
      <c r="M234" s="2"/>
    </row>
    <row r="235" spans="1:13" ht="30" customHeight="1" x14ac:dyDescent="0.3">
      <c r="A235" s="27" t="s">
        <v>938</v>
      </c>
      <c r="B235" s="47" t="s">
        <v>937</v>
      </c>
      <c r="C235" s="47"/>
      <c r="D235" s="47" t="s">
        <v>432</v>
      </c>
      <c r="E235" s="46">
        <v>1986</v>
      </c>
      <c r="F235" s="46">
        <v>1</v>
      </c>
      <c r="G235" s="3"/>
      <c r="H235" s="4">
        <v>10</v>
      </c>
      <c r="I235" s="4">
        <f>H235*Bordeaux!$L$7</f>
        <v>12.1</v>
      </c>
      <c r="J235" s="18"/>
      <c r="K235" s="20"/>
      <c r="L235" s="18"/>
      <c r="M235" s="2"/>
    </row>
    <row r="236" spans="1:13" ht="30" customHeight="1" x14ac:dyDescent="0.3">
      <c r="A236" s="27" t="s">
        <v>1197</v>
      </c>
      <c r="B236" s="3" t="s">
        <v>1155</v>
      </c>
      <c r="C236" s="3"/>
      <c r="D236" s="3" t="s">
        <v>432</v>
      </c>
      <c r="E236" s="46">
        <v>2001</v>
      </c>
      <c r="F236" s="46">
        <v>1</v>
      </c>
      <c r="G236" s="3"/>
      <c r="H236" s="4">
        <v>15</v>
      </c>
      <c r="I236" s="18">
        <f>H236*$L$7</f>
        <v>18.149999999999999</v>
      </c>
      <c r="J236" s="18"/>
      <c r="K236" s="20"/>
      <c r="L236" s="18"/>
      <c r="M236" s="2"/>
    </row>
    <row r="237" spans="1:13" ht="30" customHeight="1" x14ac:dyDescent="0.3">
      <c r="A237" s="27" t="s">
        <v>1863</v>
      </c>
      <c r="B237" s="3" t="s">
        <v>1862</v>
      </c>
      <c r="C237" s="3"/>
      <c r="D237" s="3" t="s">
        <v>432</v>
      </c>
      <c r="E237" s="46">
        <v>2020</v>
      </c>
      <c r="F237" s="46">
        <v>6</v>
      </c>
      <c r="G237" s="3"/>
      <c r="H237" s="4">
        <v>11.16</v>
      </c>
      <c r="I237" s="18">
        <f t="shared" ref="I237:I239" si="8">H237*$L$7</f>
        <v>13.5036</v>
      </c>
      <c r="J237" s="18" t="s">
        <v>10</v>
      </c>
      <c r="K237" s="20"/>
      <c r="L237" s="18"/>
      <c r="M237" s="2"/>
    </row>
    <row r="238" spans="1:13" ht="30" customHeight="1" x14ac:dyDescent="0.3">
      <c r="A238" s="27" t="s">
        <v>1864</v>
      </c>
      <c r="B238" s="3" t="s">
        <v>1862</v>
      </c>
      <c r="C238" s="3"/>
      <c r="D238" s="3" t="s">
        <v>432</v>
      </c>
      <c r="E238" s="46">
        <v>2017</v>
      </c>
      <c r="F238" s="46">
        <v>5</v>
      </c>
      <c r="G238" s="3"/>
      <c r="H238" s="4">
        <v>16.12</v>
      </c>
      <c r="I238" s="18">
        <f t="shared" si="8"/>
        <v>19.505200000000002</v>
      </c>
      <c r="J238" s="18" t="s">
        <v>10</v>
      </c>
      <c r="K238" s="20"/>
      <c r="L238" s="18"/>
      <c r="M238" s="2"/>
    </row>
    <row r="239" spans="1:13" ht="30" customHeight="1" x14ac:dyDescent="0.3">
      <c r="A239" s="27" t="s">
        <v>1864</v>
      </c>
      <c r="B239" s="3" t="s">
        <v>1862</v>
      </c>
      <c r="C239" s="3"/>
      <c r="D239" s="3" t="s">
        <v>432</v>
      </c>
      <c r="E239" s="46">
        <v>2018</v>
      </c>
      <c r="F239" s="46">
        <v>5</v>
      </c>
      <c r="G239" s="3"/>
      <c r="H239" s="4">
        <v>16.12</v>
      </c>
      <c r="I239" s="18">
        <f t="shared" si="8"/>
        <v>19.505200000000002</v>
      </c>
      <c r="J239" s="18" t="s">
        <v>10</v>
      </c>
      <c r="K239" s="20"/>
      <c r="L239" s="18"/>
      <c r="M239" s="2"/>
    </row>
    <row r="240" spans="1:13" ht="30" customHeight="1" x14ac:dyDescent="0.3">
      <c r="A240" s="19" t="s">
        <v>1387</v>
      </c>
      <c r="B240" s="47" t="s">
        <v>1583</v>
      </c>
      <c r="C240" s="3"/>
      <c r="D240" s="3" t="s">
        <v>432</v>
      </c>
      <c r="E240" s="3">
        <v>1998</v>
      </c>
      <c r="F240" s="3">
        <v>1</v>
      </c>
      <c r="G240" s="3"/>
      <c r="H240" s="4">
        <v>30</v>
      </c>
      <c r="I240" s="18">
        <f>H240*$L$7</f>
        <v>36.299999999999997</v>
      </c>
      <c r="J240" s="18"/>
      <c r="K240" s="20"/>
      <c r="L240" s="18"/>
      <c r="M240" s="2"/>
    </row>
    <row r="241" spans="1:13" ht="30" customHeight="1" x14ac:dyDescent="0.3">
      <c r="A241" s="27" t="s">
        <v>1584</v>
      </c>
      <c r="B241" s="47" t="s">
        <v>1583</v>
      </c>
      <c r="C241" s="47"/>
      <c r="D241" s="47" t="s">
        <v>432</v>
      </c>
      <c r="E241" s="46">
        <v>2000</v>
      </c>
      <c r="F241" s="46">
        <v>1</v>
      </c>
      <c r="G241" s="3"/>
      <c r="H241" s="4">
        <v>45</v>
      </c>
      <c r="I241" s="4">
        <f>H241*Bordeaux!$L$7</f>
        <v>54.449999999999996</v>
      </c>
      <c r="J241" s="18"/>
      <c r="K241" s="20"/>
      <c r="L241" s="18"/>
      <c r="M241" s="2"/>
    </row>
    <row r="242" spans="1:13" ht="30" customHeight="1" x14ac:dyDescent="0.3">
      <c r="A242" s="19" t="s">
        <v>264</v>
      </c>
      <c r="B242" s="3" t="s">
        <v>265</v>
      </c>
      <c r="C242" s="3"/>
      <c r="D242" s="3" t="s">
        <v>432</v>
      </c>
      <c r="E242" s="3">
        <v>1995</v>
      </c>
      <c r="F242" s="3">
        <v>1</v>
      </c>
      <c r="G242" s="3"/>
      <c r="H242" s="4">
        <v>35</v>
      </c>
      <c r="I242" s="18">
        <f>H242*$L$7</f>
        <v>42.35</v>
      </c>
      <c r="J242" s="18"/>
      <c r="K242" s="20"/>
      <c r="L242" s="18"/>
      <c r="M242" s="2"/>
    </row>
    <row r="243" spans="1:13" ht="30" customHeight="1" x14ac:dyDescent="0.3">
      <c r="A243" s="27" t="s">
        <v>429</v>
      </c>
      <c r="B243" s="47" t="s">
        <v>428</v>
      </c>
      <c r="C243" s="47"/>
      <c r="D243" s="47" t="s">
        <v>432</v>
      </c>
      <c r="E243" s="46">
        <v>2018</v>
      </c>
      <c r="F243" s="46">
        <v>12</v>
      </c>
      <c r="G243" s="3"/>
      <c r="H243" s="4">
        <v>6.82</v>
      </c>
      <c r="I243" s="4">
        <f>H243*Bordeaux!$L$7</f>
        <v>8.2522000000000002</v>
      </c>
      <c r="J243" s="18"/>
      <c r="K243" s="20"/>
      <c r="L243" s="18"/>
      <c r="M243" s="2"/>
    </row>
    <row r="244" spans="1:13" ht="30" customHeight="1" x14ac:dyDescent="0.3">
      <c r="A244" s="19" t="s">
        <v>1433</v>
      </c>
      <c r="B244" s="3" t="s">
        <v>428</v>
      </c>
      <c r="C244" s="3" t="s">
        <v>431</v>
      </c>
      <c r="D244" s="3" t="s">
        <v>432</v>
      </c>
      <c r="E244" s="3">
        <v>2021</v>
      </c>
      <c r="F244" s="3">
        <v>12</v>
      </c>
      <c r="G244" s="3"/>
      <c r="H244" s="4">
        <v>8.27</v>
      </c>
      <c r="I244" s="4">
        <f>H244*Bordeaux!$L$7</f>
        <v>10.006699999999999</v>
      </c>
      <c r="J244" s="18"/>
      <c r="K244" s="20" t="s">
        <v>41</v>
      </c>
      <c r="L244" s="18"/>
      <c r="M244" s="2"/>
    </row>
    <row r="245" spans="1:13" ht="30" customHeight="1" x14ac:dyDescent="0.3">
      <c r="A245" s="27" t="s">
        <v>430</v>
      </c>
      <c r="B245" s="47" t="s">
        <v>428</v>
      </c>
      <c r="C245" s="47"/>
      <c r="D245" s="47" t="s">
        <v>432</v>
      </c>
      <c r="E245" s="46">
        <v>2017</v>
      </c>
      <c r="F245" s="46">
        <v>12</v>
      </c>
      <c r="G245" s="3"/>
      <c r="H245" s="4">
        <v>10.54</v>
      </c>
      <c r="I245" s="4">
        <f>H245*Bordeaux!$L$7</f>
        <v>12.753399999999999</v>
      </c>
      <c r="J245" s="18"/>
      <c r="K245" s="20"/>
      <c r="L245" s="18"/>
      <c r="M245" s="2"/>
    </row>
    <row r="246" spans="1:13" ht="30" customHeight="1" x14ac:dyDescent="0.3">
      <c r="A246" s="19" t="s">
        <v>82</v>
      </c>
      <c r="B246" s="3" t="s">
        <v>342</v>
      </c>
      <c r="C246" s="3" t="s">
        <v>412</v>
      </c>
      <c r="D246" s="3" t="s">
        <v>1661</v>
      </c>
      <c r="E246" s="3">
        <v>1983</v>
      </c>
      <c r="F246" s="3">
        <v>1</v>
      </c>
      <c r="G246" s="3"/>
      <c r="H246" s="4">
        <v>20</v>
      </c>
      <c r="I246" s="18">
        <f>H246*$L$7</f>
        <v>24.2</v>
      </c>
      <c r="J246" s="3"/>
      <c r="K246" s="20"/>
      <c r="L246" s="18"/>
    </row>
    <row r="247" spans="1:13" ht="30" customHeight="1" x14ac:dyDescent="0.3">
      <c r="A247" s="27" t="s">
        <v>641</v>
      </c>
      <c r="B247" s="47" t="s">
        <v>643</v>
      </c>
      <c r="C247" s="47"/>
      <c r="D247" s="47" t="s">
        <v>642</v>
      </c>
      <c r="E247" s="46">
        <v>2001</v>
      </c>
      <c r="F247" s="46">
        <v>1</v>
      </c>
      <c r="G247" s="3"/>
      <c r="H247" s="4">
        <v>445</v>
      </c>
      <c r="I247" s="18">
        <f>H247*$L$7</f>
        <v>538.44999999999993</v>
      </c>
      <c r="J247" s="18"/>
      <c r="K247" s="20"/>
      <c r="L247" s="18"/>
    </row>
    <row r="248" spans="1:13" ht="15.6" x14ac:dyDescent="0.3">
      <c r="A248" s="24"/>
      <c r="B248" s="25"/>
      <c r="C248" s="25"/>
      <c r="D248" s="25"/>
      <c r="E248" s="25"/>
      <c r="F248" s="25"/>
      <c r="G248" s="25"/>
      <c r="H248" s="26"/>
      <c r="I248" s="26"/>
      <c r="J248" s="53"/>
      <c r="K248" s="20"/>
      <c r="M248" s="2"/>
    </row>
    <row r="249" spans="1:13" ht="15.6" x14ac:dyDescent="0.3">
      <c r="A249" s="28" t="s">
        <v>281</v>
      </c>
      <c r="B249" s="29"/>
      <c r="C249" s="29"/>
      <c r="D249" s="29"/>
      <c r="E249" s="17"/>
      <c r="F249" s="86" t="s">
        <v>282</v>
      </c>
      <c r="G249" s="86"/>
      <c r="H249" s="30"/>
      <c r="I249" s="30"/>
      <c r="J249" s="31"/>
      <c r="K249" s="32" t="s">
        <v>283</v>
      </c>
      <c r="M249" s="2"/>
    </row>
    <row r="250" spans="1:13" ht="15.6" x14ac:dyDescent="0.3">
      <c r="A250" s="33" t="s">
        <v>284</v>
      </c>
      <c r="B250" s="34"/>
      <c r="C250" s="34"/>
      <c r="D250" s="34"/>
      <c r="E250" s="3"/>
      <c r="F250" s="83" t="s">
        <v>285</v>
      </c>
      <c r="G250" s="83"/>
      <c r="H250" s="35"/>
      <c r="I250" s="35"/>
      <c r="K250" s="36" t="s">
        <v>286</v>
      </c>
      <c r="M250" s="2"/>
    </row>
    <row r="251" spans="1:13" x14ac:dyDescent="0.3">
      <c r="A251" s="33" t="s">
        <v>287</v>
      </c>
      <c r="B251" s="34"/>
      <c r="C251" s="34"/>
      <c r="D251" s="34"/>
      <c r="E251" s="37"/>
      <c r="F251" s="83" t="s">
        <v>288</v>
      </c>
      <c r="G251" s="83"/>
      <c r="H251" s="35"/>
      <c r="I251" s="35"/>
      <c r="K251" s="38"/>
      <c r="M251" s="39"/>
    </row>
    <row r="252" spans="1:13" x14ac:dyDescent="0.3">
      <c r="A252" s="33" t="s">
        <v>289</v>
      </c>
      <c r="B252" s="34"/>
      <c r="C252" s="34"/>
      <c r="D252" s="34"/>
      <c r="E252" s="37"/>
      <c r="F252" s="83" t="s">
        <v>290</v>
      </c>
      <c r="G252" s="83"/>
      <c r="H252" s="35"/>
      <c r="I252" s="35"/>
      <c r="K252" s="38"/>
      <c r="M252" s="39"/>
    </row>
    <row r="253" spans="1:13" x14ac:dyDescent="0.3">
      <c r="A253" s="33" t="s">
        <v>404</v>
      </c>
      <c r="B253" s="34"/>
      <c r="C253" s="34"/>
      <c r="D253" s="34"/>
      <c r="E253" s="37"/>
      <c r="F253" s="37"/>
      <c r="G253" s="34"/>
      <c r="H253" s="35"/>
      <c r="I253" s="35"/>
      <c r="K253" s="38"/>
      <c r="M253" s="39"/>
    </row>
    <row r="254" spans="1:13" ht="15.6" x14ac:dyDescent="0.3">
      <c r="A254" s="40" t="s">
        <v>291</v>
      </c>
      <c r="B254" s="41"/>
      <c r="C254" s="41"/>
      <c r="D254" s="41"/>
      <c r="E254" s="42"/>
      <c r="F254" s="42"/>
      <c r="G254" s="41"/>
      <c r="H254" s="43"/>
      <c r="I254" s="43"/>
      <c r="J254" s="44"/>
      <c r="K254" s="45"/>
      <c r="L254" s="1"/>
      <c r="M254" s="39"/>
    </row>
    <row r="255" spans="1:13" ht="15.6" x14ac:dyDescent="0.3">
      <c r="A255" s="3"/>
      <c r="B255" s="3"/>
      <c r="C255" s="3"/>
      <c r="D255" s="3"/>
      <c r="E255" s="3"/>
      <c r="F255" s="3"/>
      <c r="G255" s="3"/>
      <c r="H255" s="4"/>
      <c r="I255" s="4"/>
      <c r="J255" s="3"/>
      <c r="K255" s="1"/>
    </row>
    <row r="258" spans="1:2" x14ac:dyDescent="0.3">
      <c r="A258" s="59" t="s">
        <v>999</v>
      </c>
      <c r="B258" s="32" t="s">
        <v>998</v>
      </c>
    </row>
    <row r="259" spans="1:2" x14ac:dyDescent="0.3">
      <c r="A259" s="60" t="s">
        <v>160</v>
      </c>
      <c r="B259" s="36">
        <f>COUNTIF(Bourgogne!D7:D700,A259)</f>
        <v>665</v>
      </c>
    </row>
    <row r="260" spans="1:2" x14ac:dyDescent="0.3">
      <c r="A260" s="60" t="s">
        <v>47</v>
      </c>
      <c r="B260" s="36">
        <f>COUNTIF(Bordeaux!D8:D563,A260)</f>
        <v>555</v>
      </c>
    </row>
    <row r="261" spans="1:2" x14ac:dyDescent="0.3">
      <c r="A261" s="60" t="s">
        <v>302</v>
      </c>
      <c r="B261" s="36">
        <f>COUNTIF(Rhone!$D$8:$D$217,A261)</f>
        <v>201</v>
      </c>
    </row>
    <row r="262" spans="1:2" x14ac:dyDescent="0.3">
      <c r="A262" s="60" t="s">
        <v>1787</v>
      </c>
      <c r="B262" s="36">
        <f>COUNT(Champagne!$F$8:$F$76)</f>
        <v>68</v>
      </c>
    </row>
    <row r="263" spans="1:2" x14ac:dyDescent="0.3">
      <c r="A263" s="60" t="s">
        <v>303</v>
      </c>
      <c r="B263" s="36">
        <f>COUNTIF($D$8:$D$248,A263)</f>
        <v>43</v>
      </c>
    </row>
    <row r="264" spans="1:2" x14ac:dyDescent="0.3">
      <c r="A264" s="60" t="s">
        <v>1336</v>
      </c>
      <c r="B264" s="36">
        <f>COUNTIF($D$8:$D$248,A264)</f>
        <v>39</v>
      </c>
    </row>
    <row r="265" spans="1:2" x14ac:dyDescent="0.3">
      <c r="A265" s="60" t="s">
        <v>307</v>
      </c>
      <c r="B265" s="36">
        <f>COUNTIF($D$8:$D$248,A265)</f>
        <v>43</v>
      </c>
    </row>
    <row r="266" spans="1:2" x14ac:dyDescent="0.3">
      <c r="A266" s="60" t="s">
        <v>308</v>
      </c>
      <c r="B266" s="36">
        <f>COUNTIF($D$8:$D$248,A266)</f>
        <v>29</v>
      </c>
    </row>
    <row r="267" spans="1:2" x14ac:dyDescent="0.3">
      <c r="A267" s="60" t="s">
        <v>309</v>
      </c>
      <c r="B267" s="36">
        <f>COUNTIF(Bourgogne!D7:D700,A267)</f>
        <v>28</v>
      </c>
    </row>
    <row r="268" spans="1:2" x14ac:dyDescent="0.3">
      <c r="A268" s="60" t="s">
        <v>301</v>
      </c>
      <c r="B268" s="36">
        <f>COUNTIF($D$8:$D$248,A268)</f>
        <v>21</v>
      </c>
    </row>
    <row r="269" spans="1:2" x14ac:dyDescent="0.3">
      <c r="A269" s="60" t="s">
        <v>318</v>
      </c>
      <c r="B269" s="36">
        <f>COUNTIF($D$8:$D$248,A269)</f>
        <v>17</v>
      </c>
    </row>
    <row r="270" spans="1:2" x14ac:dyDescent="0.3">
      <c r="A270" s="60" t="s">
        <v>435</v>
      </c>
      <c r="B270" s="36">
        <f>COUNTIF($D$8:$D$248,A270)</f>
        <v>10</v>
      </c>
    </row>
    <row r="271" spans="1:2" x14ac:dyDescent="0.3">
      <c r="A271" s="60" t="s">
        <v>344</v>
      </c>
      <c r="B271" s="36">
        <f>COUNTIF($D$8:$D$248,A271)</f>
        <v>2</v>
      </c>
    </row>
    <row r="272" spans="1:2" x14ac:dyDescent="0.3">
      <c r="A272" s="60" t="s">
        <v>432</v>
      </c>
      <c r="B272" s="36">
        <f>COUNTIF($D$8:$D$248,A272)</f>
        <v>12</v>
      </c>
    </row>
    <row r="273" spans="1:5" ht="15.6" x14ac:dyDescent="0.3">
      <c r="A273" s="60" t="s">
        <v>376</v>
      </c>
      <c r="B273" s="36">
        <f>COUNTIF(Rhone!$D$8:$D$217,A273)</f>
        <v>8</v>
      </c>
      <c r="E273" s="3"/>
    </row>
    <row r="274" spans="1:5" ht="15.6" x14ac:dyDescent="0.3">
      <c r="A274" s="60" t="s">
        <v>306</v>
      </c>
      <c r="B274" s="36">
        <f>COUNTIF($D$8:$D$248,A274)</f>
        <v>11</v>
      </c>
      <c r="E274" s="47"/>
    </row>
    <row r="275" spans="1:5" ht="15.6" x14ac:dyDescent="0.3">
      <c r="A275" s="60" t="s">
        <v>368</v>
      </c>
      <c r="B275" s="36">
        <f>COUNTIF($D$8:$D$248,A275)</f>
        <v>0</v>
      </c>
      <c r="E275" s="3"/>
    </row>
    <row r="276" spans="1:5" ht="15.6" x14ac:dyDescent="0.3">
      <c r="A276" s="60" t="s">
        <v>305</v>
      </c>
      <c r="B276" s="36">
        <f>COUNTIF($D$8:$D$248,A276)</f>
        <v>4</v>
      </c>
      <c r="E276" s="3"/>
    </row>
    <row r="277" spans="1:5" x14ac:dyDescent="0.3">
      <c r="A277" s="60" t="s">
        <v>442</v>
      </c>
      <c r="B277" s="36">
        <f>COUNTIF(Champagne!$D$8:$D$76,A277)</f>
        <v>2</v>
      </c>
    </row>
    <row r="278" spans="1:5" x14ac:dyDescent="0.3">
      <c r="A278" s="60" t="s">
        <v>1409</v>
      </c>
      <c r="B278" s="36">
        <f t="shared" ref="B278:B283" si="9">COUNTIF($D$8:$D$248,A278)</f>
        <v>1</v>
      </c>
    </row>
    <row r="279" spans="1:5" x14ac:dyDescent="0.3">
      <c r="A279" s="60" t="s">
        <v>304</v>
      </c>
      <c r="B279" s="36">
        <f t="shared" si="9"/>
        <v>2</v>
      </c>
    </row>
    <row r="280" spans="1:5" x14ac:dyDescent="0.3">
      <c r="A280" s="60" t="s">
        <v>418</v>
      </c>
      <c r="B280" s="36">
        <f t="shared" si="9"/>
        <v>3</v>
      </c>
    </row>
    <row r="281" spans="1:5" x14ac:dyDescent="0.3">
      <c r="A281" s="60" t="s">
        <v>1661</v>
      </c>
      <c r="B281" s="36">
        <f t="shared" si="9"/>
        <v>1</v>
      </c>
    </row>
    <row r="282" spans="1:5" x14ac:dyDescent="0.3">
      <c r="A282" s="60" t="s">
        <v>330</v>
      </c>
      <c r="B282" s="36">
        <f t="shared" si="9"/>
        <v>1</v>
      </c>
    </row>
    <row r="283" spans="1:5" x14ac:dyDescent="0.3">
      <c r="A283" s="60" t="s">
        <v>642</v>
      </c>
      <c r="B283" s="36">
        <f t="shared" si="9"/>
        <v>1</v>
      </c>
    </row>
    <row r="284" spans="1:5" x14ac:dyDescent="0.3">
      <c r="A284" s="60"/>
      <c r="B284" s="36"/>
    </row>
    <row r="285" spans="1:5" x14ac:dyDescent="0.3">
      <c r="A285" s="60" t="s">
        <v>1377</v>
      </c>
      <c r="B285" s="36">
        <f>SUM(B259:B283)</f>
        <v>1767</v>
      </c>
    </row>
    <row r="286" spans="1:5" x14ac:dyDescent="0.3">
      <c r="A286" s="58"/>
      <c r="B286" s="45"/>
    </row>
  </sheetData>
  <autoFilter ref="A7:K247" xr:uid="{F8C63AAF-5087-4627-A5A0-018C040E64FD}"/>
  <sortState xmlns:xlrd2="http://schemas.microsoft.com/office/spreadsheetml/2017/richdata2" ref="A8:K247">
    <sortCondition ref="D8:D247"/>
    <sortCondition ref="A8:A247"/>
    <sortCondition ref="B8:B247"/>
    <sortCondition ref="E8:E247"/>
  </sortState>
  <mergeCells count="6">
    <mergeCell ref="F251:G251"/>
    <mergeCell ref="F252:G252"/>
    <mergeCell ref="A1:K1"/>
    <mergeCell ref="A2:K2"/>
    <mergeCell ref="F249:G249"/>
    <mergeCell ref="F250:G250"/>
  </mergeCells>
  <phoneticPr fontId="11" type="noConversion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1094C6-E5F6-4F53-BB6A-173F584B0FB6}">
  <sheetPr codeName="Sheet4">
    <tabColor rgb="FFFFFF00"/>
  </sheetPr>
  <dimension ref="A1:M83"/>
  <sheetViews>
    <sheetView showGridLines="0" zoomScale="80" zoomScaleNormal="80" workbookViewId="0">
      <pane ySplit="7" topLeftCell="A68" activePane="bottomLeft" state="frozenSplit"/>
      <selection pane="bottomLeft" activeCell="B71" sqref="B71"/>
    </sheetView>
  </sheetViews>
  <sheetFormatPr defaultColWidth="8.77734375" defaultRowHeight="14.4" x14ac:dyDescent="0.3"/>
  <cols>
    <col min="1" max="1" width="74" customWidth="1"/>
    <col min="2" max="2" width="40" bestFit="1" customWidth="1"/>
    <col min="3" max="3" width="16.6640625" bestFit="1" customWidth="1"/>
    <col min="4" max="4" width="21.109375" customWidth="1"/>
    <col min="5" max="5" width="12.109375" bestFit="1" customWidth="1"/>
    <col min="6" max="6" width="10.109375" customWidth="1"/>
    <col min="7" max="7" width="8" customWidth="1"/>
    <col min="8" max="8" width="11.109375" customWidth="1"/>
    <col min="9" max="9" width="11.109375" bestFit="1" customWidth="1"/>
    <col min="11" max="11" width="29.109375" customWidth="1"/>
    <col min="12" max="12" width="6.109375" hidden="1" customWidth="1"/>
  </cols>
  <sheetData>
    <row r="1" spans="1:12" ht="22.8" x14ac:dyDescent="0.4">
      <c r="A1" s="84"/>
      <c r="B1" s="84"/>
      <c r="C1" s="84"/>
      <c r="D1" s="84"/>
      <c r="E1" s="84"/>
      <c r="F1" s="84"/>
      <c r="G1" s="84"/>
      <c r="H1" s="84"/>
      <c r="I1" s="84"/>
      <c r="J1" s="84"/>
      <c r="K1" s="84"/>
      <c r="L1" s="1"/>
    </row>
    <row r="2" spans="1:12" ht="17.399999999999999" x14ac:dyDescent="0.3">
      <c r="A2" s="85"/>
      <c r="B2" s="85"/>
      <c r="C2" s="85"/>
      <c r="D2" s="85"/>
      <c r="E2" s="85"/>
      <c r="F2" s="85"/>
      <c r="G2" s="85"/>
      <c r="H2" s="85"/>
      <c r="I2" s="85"/>
      <c r="J2" s="85"/>
      <c r="K2" s="85"/>
      <c r="L2" s="1"/>
    </row>
    <row r="3" spans="1:12" ht="15.6" x14ac:dyDescent="0.3">
      <c r="A3" s="3"/>
      <c r="B3" s="3"/>
      <c r="C3" s="3"/>
      <c r="D3" s="3"/>
      <c r="E3" s="3"/>
      <c r="F3" s="3"/>
      <c r="G3" s="3"/>
      <c r="H3" s="4"/>
      <c r="I3" s="4"/>
      <c r="J3" s="3"/>
      <c r="K3" s="5"/>
      <c r="L3" s="1"/>
    </row>
    <row r="4" spans="1:12" ht="15.6" x14ac:dyDescent="0.3">
      <c r="A4" s="3"/>
      <c r="B4" s="3"/>
      <c r="C4" s="3"/>
      <c r="D4" s="3"/>
      <c r="E4" s="3"/>
      <c r="F4" s="3"/>
      <c r="G4" s="3"/>
      <c r="H4" s="4"/>
      <c r="I4" s="4"/>
      <c r="J4" s="3"/>
      <c r="K4" s="5"/>
      <c r="L4" s="1"/>
    </row>
    <row r="5" spans="1:12" ht="15.6" x14ac:dyDescent="0.3">
      <c r="A5" s="3"/>
      <c r="B5" s="3"/>
      <c r="C5" s="3"/>
      <c r="D5" s="3"/>
      <c r="E5" s="3"/>
      <c r="F5" s="3"/>
      <c r="G5" s="3"/>
      <c r="H5" s="4"/>
      <c r="I5" s="4"/>
      <c r="J5" s="3"/>
      <c r="K5" s="5"/>
      <c r="L5" s="1"/>
    </row>
    <row r="6" spans="1:12" ht="16.2" thickBot="1" x14ac:dyDescent="0.35">
      <c r="A6" s="8" t="s">
        <v>1665</v>
      </c>
      <c r="B6" s="9" t="s">
        <v>0</v>
      </c>
      <c r="C6" s="9"/>
      <c r="D6" s="9" t="s">
        <v>299</v>
      </c>
      <c r="E6" s="9" t="s">
        <v>1</v>
      </c>
      <c r="F6" s="9" t="s">
        <v>2</v>
      </c>
      <c r="G6" s="9" t="s">
        <v>372</v>
      </c>
      <c r="H6" s="10" t="s">
        <v>386</v>
      </c>
      <c r="I6" s="10" t="s">
        <v>386</v>
      </c>
      <c r="J6" s="9"/>
      <c r="K6" s="11"/>
      <c r="L6" s="6"/>
    </row>
    <row r="7" spans="1:12" ht="16.2" thickBot="1" x14ac:dyDescent="0.35">
      <c r="A7" s="12" t="s">
        <v>1667</v>
      </c>
      <c r="B7" s="13"/>
      <c r="C7" s="13"/>
      <c r="D7" s="13"/>
      <c r="E7" s="13"/>
      <c r="F7" s="13"/>
      <c r="G7" s="13" t="s">
        <v>3</v>
      </c>
      <c r="H7" s="14" t="s">
        <v>1429</v>
      </c>
      <c r="I7" s="14" t="s">
        <v>1430</v>
      </c>
      <c r="J7" s="13"/>
      <c r="K7" s="15" t="s">
        <v>6</v>
      </c>
      <c r="L7" s="16">
        <v>1.21</v>
      </c>
    </row>
    <row r="8" spans="1:12" ht="30" customHeight="1" x14ac:dyDescent="0.3">
      <c r="A8" s="19" t="s">
        <v>440</v>
      </c>
      <c r="B8" s="3" t="s">
        <v>441</v>
      </c>
      <c r="C8" s="3" t="s">
        <v>1001</v>
      </c>
      <c r="D8" s="3" t="s">
        <v>442</v>
      </c>
      <c r="E8" s="3" t="s">
        <v>207</v>
      </c>
      <c r="F8" s="3">
        <v>12</v>
      </c>
      <c r="G8" s="3"/>
      <c r="H8" s="4">
        <v>15.7</v>
      </c>
      <c r="I8" s="18">
        <f>H8*'Other appellations'!$L$7</f>
        <v>18.997</v>
      </c>
      <c r="J8" s="18"/>
      <c r="K8" s="20" t="s">
        <v>62</v>
      </c>
      <c r="L8" s="18"/>
    </row>
    <row r="9" spans="1:12" ht="30" customHeight="1" x14ac:dyDescent="0.3">
      <c r="A9" s="19" t="s">
        <v>1615</v>
      </c>
      <c r="B9" s="3" t="s">
        <v>1614</v>
      </c>
      <c r="C9" s="3" t="s">
        <v>1001</v>
      </c>
      <c r="D9" s="3" t="s">
        <v>442</v>
      </c>
      <c r="E9" s="46" t="s">
        <v>207</v>
      </c>
      <c r="F9" s="46">
        <v>12</v>
      </c>
      <c r="G9" s="3"/>
      <c r="H9" s="4">
        <v>22.31</v>
      </c>
      <c r="I9" s="18">
        <f>H9*$L$7</f>
        <v>26.995099999999997</v>
      </c>
      <c r="J9" s="18"/>
      <c r="K9" s="20" t="s">
        <v>62</v>
      </c>
      <c r="L9" s="18"/>
    </row>
    <row r="10" spans="1:12" ht="30" customHeight="1" x14ac:dyDescent="0.3">
      <c r="A10" s="63" t="s">
        <v>985</v>
      </c>
      <c r="B10" s="3" t="s">
        <v>984</v>
      </c>
      <c r="C10" s="3" t="s">
        <v>1001</v>
      </c>
      <c r="D10" s="3" t="s">
        <v>160</v>
      </c>
      <c r="E10" s="3" t="s">
        <v>207</v>
      </c>
      <c r="F10" s="3">
        <v>12</v>
      </c>
      <c r="G10" s="3"/>
      <c r="H10" s="4">
        <v>14.46</v>
      </c>
      <c r="I10" s="18">
        <f>H10*$L$7</f>
        <v>17.496600000000001</v>
      </c>
      <c r="J10" s="18"/>
      <c r="K10" s="20"/>
      <c r="L10" s="18"/>
    </row>
    <row r="11" spans="1:12" ht="30" customHeight="1" x14ac:dyDescent="0.3">
      <c r="A11" s="63" t="s">
        <v>985</v>
      </c>
      <c r="B11" s="3" t="s">
        <v>1782</v>
      </c>
      <c r="C11" s="3" t="s">
        <v>1001</v>
      </c>
      <c r="D11" s="3" t="s">
        <v>160</v>
      </c>
      <c r="E11" s="3" t="s">
        <v>207</v>
      </c>
      <c r="F11" s="3">
        <v>12</v>
      </c>
      <c r="G11" s="3"/>
      <c r="H11" s="4">
        <v>20.25</v>
      </c>
      <c r="I11" s="18">
        <f>H11*$L$7</f>
        <v>24.502499999999998</v>
      </c>
      <c r="J11" s="18" t="s">
        <v>10</v>
      </c>
      <c r="K11" s="20" t="s">
        <v>62</v>
      </c>
      <c r="L11" s="18"/>
    </row>
    <row r="12" spans="1:12" ht="30" customHeight="1" x14ac:dyDescent="0.3">
      <c r="A12" s="27" t="s">
        <v>1607</v>
      </c>
      <c r="B12" s="47" t="s">
        <v>1566</v>
      </c>
      <c r="C12" s="47" t="s">
        <v>1001</v>
      </c>
      <c r="D12" s="47" t="s">
        <v>300</v>
      </c>
      <c r="E12" s="46">
        <v>1989</v>
      </c>
      <c r="F12" s="46">
        <v>1</v>
      </c>
      <c r="G12" s="3"/>
      <c r="H12" s="4">
        <v>625</v>
      </c>
      <c r="I12" s="4">
        <f>H12*Bordeaux!$L$7</f>
        <v>756.25</v>
      </c>
      <c r="J12" s="18"/>
      <c r="K12" s="20"/>
      <c r="L12" s="18"/>
    </row>
    <row r="13" spans="1:12" ht="30" customHeight="1" x14ac:dyDescent="0.3">
      <c r="A13" s="19" t="s">
        <v>327</v>
      </c>
      <c r="B13" s="3" t="s">
        <v>326</v>
      </c>
      <c r="C13" s="3" t="s">
        <v>1001</v>
      </c>
      <c r="D13" s="3" t="s">
        <v>300</v>
      </c>
      <c r="E13" s="3" t="s">
        <v>207</v>
      </c>
      <c r="F13" s="3">
        <v>12</v>
      </c>
      <c r="G13" s="3"/>
      <c r="H13" s="4">
        <v>21.9</v>
      </c>
      <c r="I13" s="18">
        <f>H13*$L$7</f>
        <v>26.498999999999999</v>
      </c>
      <c r="J13" s="18"/>
      <c r="K13" s="20" t="s">
        <v>62</v>
      </c>
      <c r="L13" s="18"/>
    </row>
    <row r="14" spans="1:12" ht="30" customHeight="1" x14ac:dyDescent="0.3">
      <c r="A14" s="19" t="s">
        <v>960</v>
      </c>
      <c r="B14" s="3" t="s">
        <v>878</v>
      </c>
      <c r="C14" s="3" t="s">
        <v>1001</v>
      </c>
      <c r="D14" s="3" t="s">
        <v>300</v>
      </c>
      <c r="E14" s="3" t="s">
        <v>207</v>
      </c>
      <c r="F14" s="3">
        <v>6</v>
      </c>
      <c r="G14" s="3"/>
      <c r="H14" s="4">
        <v>42.98</v>
      </c>
      <c r="I14" s="18">
        <f>H14*$L$7</f>
        <v>52.005799999999994</v>
      </c>
      <c r="J14" s="18"/>
      <c r="K14" s="20" t="s">
        <v>62</v>
      </c>
      <c r="L14" s="18"/>
    </row>
    <row r="15" spans="1:12" ht="30" customHeight="1" x14ac:dyDescent="0.3">
      <c r="A15" s="19" t="s">
        <v>879</v>
      </c>
      <c r="B15" s="3" t="s">
        <v>878</v>
      </c>
      <c r="C15" s="3" t="s">
        <v>1001</v>
      </c>
      <c r="D15" s="3" t="s">
        <v>300</v>
      </c>
      <c r="E15" s="3" t="s">
        <v>207</v>
      </c>
      <c r="F15" s="3">
        <v>6</v>
      </c>
      <c r="G15" s="3"/>
      <c r="H15" s="4">
        <v>38.840000000000003</v>
      </c>
      <c r="I15" s="18">
        <f>H15*$L$7</f>
        <v>46.996400000000001</v>
      </c>
      <c r="J15" s="18"/>
      <c r="K15" s="20" t="s">
        <v>62</v>
      </c>
      <c r="L15" s="18"/>
    </row>
    <row r="16" spans="1:12" ht="30" customHeight="1" x14ac:dyDescent="0.3">
      <c r="A16" s="19" t="s">
        <v>880</v>
      </c>
      <c r="B16" s="3" t="s">
        <v>878</v>
      </c>
      <c r="C16" s="3" t="s">
        <v>1001</v>
      </c>
      <c r="D16" s="3" t="s">
        <v>300</v>
      </c>
      <c r="E16" s="3" t="s">
        <v>207</v>
      </c>
      <c r="F16" s="3">
        <v>6</v>
      </c>
      <c r="G16" s="3"/>
      <c r="H16" s="4">
        <v>59.5</v>
      </c>
      <c r="I16" s="18">
        <f>H16*$L$7</f>
        <v>71.995000000000005</v>
      </c>
      <c r="J16" s="18"/>
      <c r="K16" s="20" t="s">
        <v>62</v>
      </c>
      <c r="L16" s="18"/>
    </row>
    <row r="17" spans="1:12" ht="30" customHeight="1" x14ac:dyDescent="0.3">
      <c r="A17" s="63" t="s">
        <v>1814</v>
      </c>
      <c r="B17" s="3" t="s">
        <v>420</v>
      </c>
      <c r="C17" s="3"/>
      <c r="D17" s="3" t="s">
        <v>300</v>
      </c>
      <c r="E17" s="3">
        <v>2020</v>
      </c>
      <c r="F17" s="3">
        <v>1</v>
      </c>
      <c r="G17" s="3"/>
      <c r="H17" s="4">
        <v>75</v>
      </c>
      <c r="I17" s="4">
        <f>H17*Bourgogne!$L$6</f>
        <v>90.75</v>
      </c>
      <c r="J17" s="18" t="s">
        <v>10</v>
      </c>
      <c r="K17" s="20"/>
      <c r="L17" s="18"/>
    </row>
    <row r="18" spans="1:12" ht="30" customHeight="1" x14ac:dyDescent="0.3">
      <c r="A18" s="27" t="s">
        <v>421</v>
      </c>
      <c r="B18" s="47" t="s">
        <v>420</v>
      </c>
      <c r="C18" s="3" t="s">
        <v>1001</v>
      </c>
      <c r="D18" s="3" t="s">
        <v>300</v>
      </c>
      <c r="E18" s="46">
        <v>2014</v>
      </c>
      <c r="F18" s="46">
        <v>1</v>
      </c>
      <c r="G18" s="3"/>
      <c r="H18" s="4">
        <v>85</v>
      </c>
      <c r="I18" s="18">
        <f>H18*$L$7</f>
        <v>102.85</v>
      </c>
      <c r="J18" s="18"/>
      <c r="K18" s="20"/>
      <c r="L18" s="18"/>
    </row>
    <row r="19" spans="1:12" ht="30" customHeight="1" x14ac:dyDescent="0.3">
      <c r="A19" s="27" t="s">
        <v>1224</v>
      </c>
      <c r="B19" s="47" t="s">
        <v>420</v>
      </c>
      <c r="C19" s="3" t="s">
        <v>1001</v>
      </c>
      <c r="D19" s="47" t="s">
        <v>300</v>
      </c>
      <c r="E19" s="46">
        <v>2019</v>
      </c>
      <c r="F19" s="46">
        <v>1</v>
      </c>
      <c r="G19" s="3"/>
      <c r="H19" s="4">
        <v>75</v>
      </c>
      <c r="I19" s="18">
        <f>H19*$L$7</f>
        <v>90.75</v>
      </c>
      <c r="J19" s="18"/>
      <c r="K19" s="20"/>
      <c r="L19" s="18"/>
    </row>
    <row r="20" spans="1:12" ht="30" customHeight="1" x14ac:dyDescent="0.3">
      <c r="A20" s="63" t="s">
        <v>1224</v>
      </c>
      <c r="B20" s="3" t="s">
        <v>420</v>
      </c>
      <c r="C20" s="3"/>
      <c r="D20" s="3" t="s">
        <v>300</v>
      </c>
      <c r="E20" s="3">
        <v>2021</v>
      </c>
      <c r="F20" s="3">
        <v>1</v>
      </c>
      <c r="G20" s="3"/>
      <c r="H20" s="4">
        <v>65</v>
      </c>
      <c r="I20" s="4">
        <f>H20*Bourgogne!$L$6</f>
        <v>78.649999999999991</v>
      </c>
      <c r="J20" s="18" t="s">
        <v>10</v>
      </c>
      <c r="K20" s="20"/>
      <c r="L20" s="18"/>
    </row>
    <row r="21" spans="1:12" ht="30" customHeight="1" x14ac:dyDescent="0.3">
      <c r="A21" s="27" t="s">
        <v>650</v>
      </c>
      <c r="B21" s="47" t="s">
        <v>420</v>
      </c>
      <c r="C21" s="3" t="s">
        <v>1001</v>
      </c>
      <c r="D21" s="47" t="s">
        <v>300</v>
      </c>
      <c r="E21" s="46">
        <v>2016</v>
      </c>
      <c r="F21" s="46">
        <v>1</v>
      </c>
      <c r="G21" s="3"/>
      <c r="H21" s="4">
        <v>75</v>
      </c>
      <c r="I21" s="18">
        <f t="shared" ref="I21:I56" si="0">H21*$L$7</f>
        <v>90.75</v>
      </c>
      <c r="J21" s="18"/>
      <c r="K21" s="20"/>
      <c r="L21" s="18"/>
    </row>
    <row r="22" spans="1:12" ht="30" customHeight="1" x14ac:dyDescent="0.3">
      <c r="A22" s="27" t="s">
        <v>644</v>
      </c>
      <c r="B22" s="47" t="s">
        <v>420</v>
      </c>
      <c r="C22" s="3" t="s">
        <v>1001</v>
      </c>
      <c r="D22" s="47" t="s">
        <v>300</v>
      </c>
      <c r="E22" s="46">
        <v>2018</v>
      </c>
      <c r="F22" s="46">
        <v>1</v>
      </c>
      <c r="G22" s="3"/>
      <c r="H22" s="4">
        <v>75</v>
      </c>
      <c r="I22" s="18">
        <f t="shared" si="0"/>
        <v>90.75</v>
      </c>
      <c r="J22" s="18"/>
      <c r="K22" s="20"/>
      <c r="L22" s="18"/>
    </row>
    <row r="23" spans="1:12" ht="30" customHeight="1" x14ac:dyDescent="0.3">
      <c r="A23" s="27" t="s">
        <v>649</v>
      </c>
      <c r="B23" s="47" t="s">
        <v>420</v>
      </c>
      <c r="C23" s="3" t="s">
        <v>1001</v>
      </c>
      <c r="D23" s="47" t="s">
        <v>300</v>
      </c>
      <c r="E23" s="46">
        <v>2017</v>
      </c>
      <c r="F23" s="46">
        <v>1</v>
      </c>
      <c r="G23" s="3"/>
      <c r="H23" s="4">
        <v>75</v>
      </c>
      <c r="I23" s="18">
        <f t="shared" si="0"/>
        <v>90.75</v>
      </c>
      <c r="J23" s="18"/>
      <c r="K23" s="20"/>
      <c r="L23" s="18"/>
    </row>
    <row r="24" spans="1:12" ht="30" customHeight="1" x14ac:dyDescent="0.3">
      <c r="A24" s="27" t="s">
        <v>648</v>
      </c>
      <c r="B24" s="47" t="s">
        <v>420</v>
      </c>
      <c r="C24" s="3" t="s">
        <v>1001</v>
      </c>
      <c r="D24" s="47" t="s">
        <v>300</v>
      </c>
      <c r="E24" s="46">
        <v>2017</v>
      </c>
      <c r="F24" s="46">
        <v>1</v>
      </c>
      <c r="G24" s="3"/>
      <c r="H24" s="4">
        <v>90</v>
      </c>
      <c r="I24" s="18">
        <f t="shared" si="0"/>
        <v>108.89999999999999</v>
      </c>
      <c r="J24" s="18"/>
      <c r="K24" s="20"/>
      <c r="L24" s="18"/>
    </row>
    <row r="25" spans="1:12" ht="30" customHeight="1" x14ac:dyDescent="0.3">
      <c r="A25" s="27" t="s">
        <v>645</v>
      </c>
      <c r="B25" s="47" t="s">
        <v>420</v>
      </c>
      <c r="C25" s="3" t="s">
        <v>1001</v>
      </c>
      <c r="D25" s="47" t="s">
        <v>300</v>
      </c>
      <c r="E25" s="46">
        <v>2018</v>
      </c>
      <c r="F25" s="46">
        <v>1</v>
      </c>
      <c r="G25" s="3"/>
      <c r="H25" s="4">
        <v>90</v>
      </c>
      <c r="I25" s="18">
        <f t="shared" si="0"/>
        <v>108.89999999999999</v>
      </c>
      <c r="J25" s="18"/>
      <c r="K25" s="20"/>
      <c r="L25" s="18"/>
    </row>
    <row r="26" spans="1:12" ht="30" customHeight="1" x14ac:dyDescent="0.3">
      <c r="A26" s="27" t="s">
        <v>647</v>
      </c>
      <c r="B26" s="47" t="s">
        <v>420</v>
      </c>
      <c r="C26" s="3" t="s">
        <v>1001</v>
      </c>
      <c r="D26" s="47" t="s">
        <v>300</v>
      </c>
      <c r="E26" s="46">
        <v>2015</v>
      </c>
      <c r="F26" s="46">
        <v>1</v>
      </c>
      <c r="G26" s="3"/>
      <c r="H26" s="4">
        <v>95</v>
      </c>
      <c r="I26" s="18">
        <f t="shared" si="0"/>
        <v>114.95</v>
      </c>
      <c r="J26" s="18"/>
      <c r="K26" s="20"/>
      <c r="L26" s="18"/>
    </row>
    <row r="27" spans="1:12" ht="30" customHeight="1" x14ac:dyDescent="0.3">
      <c r="A27" s="27" t="s">
        <v>1225</v>
      </c>
      <c r="B27" s="47" t="s">
        <v>420</v>
      </c>
      <c r="C27" s="3" t="s">
        <v>1001</v>
      </c>
      <c r="D27" s="47" t="s">
        <v>300</v>
      </c>
      <c r="E27" s="46">
        <v>2019</v>
      </c>
      <c r="F27" s="46">
        <v>1</v>
      </c>
      <c r="G27" s="3"/>
      <c r="H27" s="4">
        <v>90</v>
      </c>
      <c r="I27" s="18">
        <f t="shared" si="0"/>
        <v>108.89999999999999</v>
      </c>
      <c r="J27" s="18"/>
      <c r="K27" s="20"/>
      <c r="L27" s="18"/>
    </row>
    <row r="28" spans="1:12" ht="30" customHeight="1" x14ac:dyDescent="0.3">
      <c r="A28" s="27" t="s">
        <v>646</v>
      </c>
      <c r="B28" s="47" t="s">
        <v>420</v>
      </c>
      <c r="C28" s="3" t="s">
        <v>1001</v>
      </c>
      <c r="D28" s="47" t="s">
        <v>300</v>
      </c>
      <c r="E28" s="46">
        <v>2016</v>
      </c>
      <c r="F28" s="46">
        <v>1</v>
      </c>
      <c r="G28" s="3"/>
      <c r="H28" s="4">
        <v>95</v>
      </c>
      <c r="I28" s="18">
        <f t="shared" si="0"/>
        <v>114.95</v>
      </c>
      <c r="J28" s="18"/>
      <c r="K28" s="20"/>
      <c r="L28" s="18"/>
    </row>
    <row r="29" spans="1:12" ht="30" customHeight="1" x14ac:dyDescent="0.3">
      <c r="A29" s="63" t="s">
        <v>1757</v>
      </c>
      <c r="B29" s="3" t="s">
        <v>1758</v>
      </c>
      <c r="C29" s="3" t="s">
        <v>1001</v>
      </c>
      <c r="D29" s="3" t="s">
        <v>300</v>
      </c>
      <c r="E29" s="3">
        <v>2012</v>
      </c>
      <c r="F29" s="3">
        <v>1</v>
      </c>
      <c r="G29" s="3"/>
      <c r="H29" s="4">
        <v>225</v>
      </c>
      <c r="I29" s="18">
        <f t="shared" si="0"/>
        <v>272.25</v>
      </c>
      <c r="J29" s="18"/>
      <c r="K29" s="20"/>
      <c r="L29" s="18"/>
    </row>
    <row r="30" spans="1:12" ht="30" customHeight="1" x14ac:dyDescent="0.3">
      <c r="A30" s="19" t="s">
        <v>208</v>
      </c>
      <c r="B30" s="3" t="s">
        <v>209</v>
      </c>
      <c r="C30" s="3" t="s">
        <v>1001</v>
      </c>
      <c r="D30" s="3" t="s">
        <v>300</v>
      </c>
      <c r="E30" s="3" t="s">
        <v>207</v>
      </c>
      <c r="F30" s="3">
        <v>12</v>
      </c>
      <c r="G30" s="3"/>
      <c r="H30" s="4">
        <v>30.17</v>
      </c>
      <c r="I30" s="18">
        <f t="shared" si="0"/>
        <v>36.505700000000004</v>
      </c>
      <c r="J30" s="3"/>
      <c r="K30" s="20" t="s">
        <v>62</v>
      </c>
      <c r="L30" s="18"/>
    </row>
    <row r="31" spans="1:12" ht="30" customHeight="1" x14ac:dyDescent="0.3">
      <c r="A31" s="19" t="s">
        <v>1118</v>
      </c>
      <c r="B31" s="3" t="s">
        <v>209</v>
      </c>
      <c r="C31" s="3" t="s">
        <v>1001</v>
      </c>
      <c r="D31" s="3" t="s">
        <v>300</v>
      </c>
      <c r="E31" s="3" t="s">
        <v>207</v>
      </c>
      <c r="F31" s="3">
        <v>3</v>
      </c>
      <c r="G31" s="3"/>
      <c r="H31" s="4">
        <v>61.98</v>
      </c>
      <c r="I31" s="18">
        <f t="shared" si="0"/>
        <v>74.995799999999988</v>
      </c>
      <c r="J31" s="3"/>
      <c r="K31" s="20"/>
      <c r="L31" s="18"/>
    </row>
    <row r="32" spans="1:12" ht="30" customHeight="1" x14ac:dyDescent="0.3">
      <c r="A32" s="19" t="s">
        <v>543</v>
      </c>
      <c r="B32" s="3" t="s">
        <v>209</v>
      </c>
      <c r="C32" s="3" t="s">
        <v>1001</v>
      </c>
      <c r="D32" s="3" t="s">
        <v>300</v>
      </c>
      <c r="E32" s="3" t="s">
        <v>207</v>
      </c>
      <c r="F32" s="3">
        <v>12</v>
      </c>
      <c r="G32" s="3"/>
      <c r="H32" s="4">
        <v>34.71</v>
      </c>
      <c r="I32" s="18">
        <f t="shared" si="0"/>
        <v>41.999099999999999</v>
      </c>
      <c r="J32" s="3"/>
      <c r="K32" s="20" t="s">
        <v>62</v>
      </c>
      <c r="L32" s="18"/>
    </row>
    <row r="33" spans="1:13" ht="30" customHeight="1" x14ac:dyDescent="0.3">
      <c r="A33" s="19" t="s">
        <v>210</v>
      </c>
      <c r="B33" s="3" t="s">
        <v>209</v>
      </c>
      <c r="C33" s="3" t="s">
        <v>1001</v>
      </c>
      <c r="D33" s="3" t="s">
        <v>300</v>
      </c>
      <c r="E33" s="3" t="s">
        <v>207</v>
      </c>
      <c r="F33" s="3">
        <v>12</v>
      </c>
      <c r="G33" s="3"/>
      <c r="H33" s="4">
        <v>26.86</v>
      </c>
      <c r="I33" s="18">
        <f t="shared" si="0"/>
        <v>32.500599999999999</v>
      </c>
      <c r="J33" s="3"/>
      <c r="K33" s="20" t="s">
        <v>62</v>
      </c>
      <c r="L33" s="18"/>
    </row>
    <row r="34" spans="1:13" ht="30" customHeight="1" x14ac:dyDescent="0.3">
      <c r="A34" s="19" t="s">
        <v>1119</v>
      </c>
      <c r="B34" s="3" t="s">
        <v>209</v>
      </c>
      <c r="C34" s="3" t="s">
        <v>1001</v>
      </c>
      <c r="D34" s="3" t="s">
        <v>300</v>
      </c>
      <c r="E34" s="3" t="s">
        <v>207</v>
      </c>
      <c r="F34" s="3">
        <v>3</v>
      </c>
      <c r="G34" s="3"/>
      <c r="H34" s="4">
        <v>59.09</v>
      </c>
      <c r="I34" s="18">
        <f t="shared" si="0"/>
        <v>71.498900000000006</v>
      </c>
      <c r="J34" s="3"/>
      <c r="K34" s="20"/>
      <c r="L34" s="18"/>
    </row>
    <row r="35" spans="1:13" ht="30" customHeight="1" x14ac:dyDescent="0.3">
      <c r="A35" s="19" t="s">
        <v>582</v>
      </c>
      <c r="B35" s="3" t="s">
        <v>209</v>
      </c>
      <c r="C35" s="3" t="s">
        <v>1001</v>
      </c>
      <c r="D35" s="3" t="s">
        <v>300</v>
      </c>
      <c r="E35" s="3">
        <v>2002</v>
      </c>
      <c r="F35" s="3">
        <v>6</v>
      </c>
      <c r="G35" s="3"/>
      <c r="H35" s="4">
        <v>75</v>
      </c>
      <c r="I35" s="18">
        <f t="shared" si="0"/>
        <v>90.75</v>
      </c>
      <c r="J35" s="18"/>
      <c r="K35" s="20" t="s">
        <v>62</v>
      </c>
      <c r="L35" s="18"/>
    </row>
    <row r="36" spans="1:13" ht="30" customHeight="1" x14ac:dyDescent="0.3">
      <c r="A36" s="19" t="s">
        <v>1216</v>
      </c>
      <c r="B36" s="47" t="s">
        <v>1215</v>
      </c>
      <c r="C36" s="3" t="s">
        <v>1001</v>
      </c>
      <c r="D36" s="47" t="s">
        <v>300</v>
      </c>
      <c r="E36" s="46">
        <v>2011</v>
      </c>
      <c r="F36" s="46">
        <v>2</v>
      </c>
      <c r="G36" s="3"/>
      <c r="H36" s="4">
        <v>265</v>
      </c>
      <c r="I36" s="18">
        <f t="shared" si="0"/>
        <v>320.64999999999998</v>
      </c>
      <c r="J36" s="18"/>
      <c r="K36" s="20"/>
      <c r="L36" s="18"/>
    </row>
    <row r="37" spans="1:13" ht="30" customHeight="1" x14ac:dyDescent="0.3">
      <c r="A37" s="19" t="s">
        <v>1216</v>
      </c>
      <c r="B37" s="3" t="s">
        <v>1215</v>
      </c>
      <c r="C37" s="3" t="s">
        <v>1001</v>
      </c>
      <c r="D37" s="3" t="s">
        <v>300</v>
      </c>
      <c r="E37" s="3">
        <v>2015</v>
      </c>
      <c r="F37" s="3">
        <v>2</v>
      </c>
      <c r="G37" s="3"/>
      <c r="H37" s="4">
        <v>325</v>
      </c>
      <c r="I37" s="18">
        <f t="shared" si="0"/>
        <v>393.25</v>
      </c>
      <c r="J37" s="18"/>
      <c r="K37" s="20"/>
      <c r="L37" s="18"/>
    </row>
    <row r="38" spans="1:13" ht="30" customHeight="1" x14ac:dyDescent="0.3">
      <c r="A38" s="27" t="s">
        <v>1321</v>
      </c>
      <c r="B38" s="47" t="s">
        <v>1215</v>
      </c>
      <c r="C38" s="3" t="s">
        <v>1001</v>
      </c>
      <c r="D38" s="47" t="s">
        <v>300</v>
      </c>
      <c r="E38" s="46">
        <v>2011</v>
      </c>
      <c r="F38" s="46">
        <v>2</v>
      </c>
      <c r="G38" s="3"/>
      <c r="H38" s="4">
        <v>365</v>
      </c>
      <c r="I38" s="18">
        <f t="shared" si="0"/>
        <v>441.65</v>
      </c>
      <c r="J38" s="18"/>
      <c r="K38" s="20"/>
      <c r="L38" s="18"/>
    </row>
    <row r="39" spans="1:13" ht="30" customHeight="1" x14ac:dyDescent="0.3">
      <c r="A39" s="19" t="s">
        <v>211</v>
      </c>
      <c r="B39" s="3" t="s">
        <v>136</v>
      </c>
      <c r="C39" s="3" t="s">
        <v>1001</v>
      </c>
      <c r="D39" s="3" t="s">
        <v>300</v>
      </c>
      <c r="E39" s="3" t="s">
        <v>207</v>
      </c>
      <c r="F39" s="3">
        <v>1</v>
      </c>
      <c r="G39" s="3"/>
      <c r="H39" s="4">
        <v>75</v>
      </c>
      <c r="I39" s="18">
        <f t="shared" si="0"/>
        <v>90.75</v>
      </c>
      <c r="J39" s="18"/>
      <c r="K39" s="20"/>
      <c r="L39" s="18"/>
      <c r="M39" s="2"/>
    </row>
    <row r="40" spans="1:13" ht="30" customHeight="1" x14ac:dyDescent="0.3">
      <c r="A40" s="63" t="s">
        <v>1759</v>
      </c>
      <c r="B40" s="3" t="s">
        <v>1760</v>
      </c>
      <c r="C40" s="3" t="s">
        <v>1001</v>
      </c>
      <c r="D40" s="3" t="s">
        <v>300</v>
      </c>
      <c r="E40" s="3" t="s">
        <v>207</v>
      </c>
      <c r="F40" s="3">
        <v>5</v>
      </c>
      <c r="G40" s="3"/>
      <c r="H40" s="4">
        <v>59</v>
      </c>
      <c r="I40" s="18">
        <f t="shared" si="0"/>
        <v>71.39</v>
      </c>
      <c r="J40" s="18"/>
      <c r="K40" s="20"/>
      <c r="L40" s="18"/>
    </row>
    <row r="41" spans="1:13" ht="30" customHeight="1" x14ac:dyDescent="0.3">
      <c r="A41" s="19" t="s">
        <v>996</v>
      </c>
      <c r="B41" s="3" t="s">
        <v>995</v>
      </c>
      <c r="C41" s="3" t="s">
        <v>1001</v>
      </c>
      <c r="D41" s="3" t="s">
        <v>300</v>
      </c>
      <c r="E41" s="3" t="s">
        <v>207</v>
      </c>
      <c r="F41" s="3">
        <v>6</v>
      </c>
      <c r="G41" s="3"/>
      <c r="H41" s="4">
        <v>40.5</v>
      </c>
      <c r="I41" s="18">
        <f t="shared" si="0"/>
        <v>49.004999999999995</v>
      </c>
      <c r="J41" s="18"/>
      <c r="K41" s="20"/>
      <c r="L41" s="18"/>
    </row>
    <row r="42" spans="1:13" ht="30" customHeight="1" x14ac:dyDescent="0.3">
      <c r="A42" s="19" t="s">
        <v>1531</v>
      </c>
      <c r="B42" s="3" t="s">
        <v>579</v>
      </c>
      <c r="C42" s="3" t="s">
        <v>1001</v>
      </c>
      <c r="D42" s="3" t="s">
        <v>300</v>
      </c>
      <c r="E42" s="3" t="s">
        <v>207</v>
      </c>
      <c r="F42" s="3">
        <v>1</v>
      </c>
      <c r="G42" s="3"/>
      <c r="H42" s="4">
        <v>159</v>
      </c>
      <c r="I42" s="18">
        <f t="shared" si="0"/>
        <v>192.39</v>
      </c>
      <c r="J42" s="18"/>
      <c r="K42" s="20"/>
      <c r="L42" s="18"/>
    </row>
    <row r="43" spans="1:13" ht="30" customHeight="1" x14ac:dyDescent="0.3">
      <c r="A43" s="19" t="s">
        <v>1660</v>
      </c>
      <c r="B43" s="3" t="s">
        <v>579</v>
      </c>
      <c r="C43" s="3" t="s">
        <v>1001</v>
      </c>
      <c r="D43" s="3" t="s">
        <v>300</v>
      </c>
      <c r="E43" s="3" t="s">
        <v>207</v>
      </c>
      <c r="F43" s="3">
        <v>1</v>
      </c>
      <c r="G43" s="3"/>
      <c r="H43" s="4">
        <v>169</v>
      </c>
      <c r="I43" s="18">
        <f t="shared" si="0"/>
        <v>204.48999999999998</v>
      </c>
      <c r="J43" s="18"/>
      <c r="K43" s="20" t="s">
        <v>97</v>
      </c>
      <c r="L43" s="18"/>
    </row>
    <row r="44" spans="1:13" ht="30" customHeight="1" x14ac:dyDescent="0.3">
      <c r="A44" s="27" t="s">
        <v>856</v>
      </c>
      <c r="B44" s="47" t="s">
        <v>579</v>
      </c>
      <c r="C44" s="47" t="s">
        <v>1001</v>
      </c>
      <c r="D44" s="47" t="s">
        <v>300</v>
      </c>
      <c r="E44" s="46">
        <v>1989</v>
      </c>
      <c r="F44" s="46">
        <v>1</v>
      </c>
      <c r="G44" s="3"/>
      <c r="H44" s="4">
        <v>695</v>
      </c>
      <c r="I44" s="18">
        <f t="shared" si="0"/>
        <v>840.94999999999993</v>
      </c>
      <c r="J44" s="18"/>
      <c r="K44" s="20"/>
      <c r="L44" s="18"/>
    </row>
    <row r="45" spans="1:13" ht="30" customHeight="1" x14ac:dyDescent="0.3">
      <c r="A45" s="27" t="s">
        <v>1488</v>
      </c>
      <c r="B45" s="3" t="s">
        <v>158</v>
      </c>
      <c r="C45" s="3" t="s">
        <v>1001</v>
      </c>
      <c r="D45" s="3" t="s">
        <v>300</v>
      </c>
      <c r="E45" s="46">
        <v>2015</v>
      </c>
      <c r="F45" s="46">
        <v>3</v>
      </c>
      <c r="G45" s="3"/>
      <c r="H45" s="4">
        <v>49</v>
      </c>
      <c r="I45" s="18">
        <f t="shared" si="0"/>
        <v>59.29</v>
      </c>
      <c r="J45" s="18"/>
      <c r="K45" s="20"/>
      <c r="L45" s="18"/>
    </row>
    <row r="46" spans="1:13" ht="30" customHeight="1" x14ac:dyDescent="0.3">
      <c r="A46" s="19" t="s">
        <v>640</v>
      </c>
      <c r="B46" s="3" t="s">
        <v>158</v>
      </c>
      <c r="C46" s="3" t="s">
        <v>1001</v>
      </c>
      <c r="D46" s="3" t="s">
        <v>300</v>
      </c>
      <c r="E46" s="3">
        <v>2017</v>
      </c>
      <c r="F46" s="3">
        <v>4</v>
      </c>
      <c r="G46" s="3"/>
      <c r="H46" s="4">
        <v>44</v>
      </c>
      <c r="I46" s="18">
        <f t="shared" si="0"/>
        <v>53.239999999999995</v>
      </c>
      <c r="J46" s="18"/>
      <c r="K46" s="20"/>
      <c r="L46" s="18"/>
    </row>
    <row r="47" spans="1:13" ht="30" customHeight="1" x14ac:dyDescent="0.3">
      <c r="A47" s="19" t="s">
        <v>640</v>
      </c>
      <c r="B47" s="3" t="s">
        <v>158</v>
      </c>
      <c r="C47" s="3" t="s">
        <v>1001</v>
      </c>
      <c r="D47" s="3" t="s">
        <v>300</v>
      </c>
      <c r="E47" s="3">
        <v>2018</v>
      </c>
      <c r="F47" s="3">
        <v>2</v>
      </c>
      <c r="G47" s="3"/>
      <c r="H47" s="4">
        <v>46</v>
      </c>
      <c r="I47" s="18">
        <f t="shared" si="0"/>
        <v>55.66</v>
      </c>
      <c r="J47" s="18"/>
      <c r="K47" s="20"/>
      <c r="L47" s="18"/>
    </row>
    <row r="48" spans="1:13" ht="30" customHeight="1" x14ac:dyDescent="0.3">
      <c r="A48" s="19" t="s">
        <v>1803</v>
      </c>
      <c r="B48" s="3" t="s">
        <v>1802</v>
      </c>
      <c r="C48" s="3" t="s">
        <v>1001</v>
      </c>
      <c r="D48" s="3" t="s">
        <v>300</v>
      </c>
      <c r="E48" s="3" t="s">
        <v>207</v>
      </c>
      <c r="F48" s="3">
        <v>12</v>
      </c>
      <c r="G48" s="3"/>
      <c r="H48" s="4">
        <v>30.99</v>
      </c>
      <c r="I48" s="18">
        <f t="shared" si="0"/>
        <v>37.497899999999994</v>
      </c>
      <c r="J48" s="18"/>
      <c r="K48" s="20"/>
      <c r="L48" s="18"/>
    </row>
    <row r="49" spans="1:12" ht="30" customHeight="1" x14ac:dyDescent="0.3">
      <c r="A49" s="19" t="s">
        <v>1320</v>
      </c>
      <c r="B49" s="3" t="s">
        <v>143</v>
      </c>
      <c r="C49" s="3" t="s">
        <v>1001</v>
      </c>
      <c r="D49" s="3" t="s">
        <v>300</v>
      </c>
      <c r="E49" s="3" t="s">
        <v>207</v>
      </c>
      <c r="F49" s="3">
        <v>12</v>
      </c>
      <c r="G49" s="3"/>
      <c r="H49" s="4">
        <v>21.08</v>
      </c>
      <c r="I49" s="18">
        <f t="shared" si="0"/>
        <v>25.506799999999998</v>
      </c>
      <c r="J49" s="3"/>
      <c r="K49" s="20" t="s">
        <v>62</v>
      </c>
      <c r="L49" s="18"/>
    </row>
    <row r="50" spans="1:12" ht="30" customHeight="1" x14ac:dyDescent="0.3">
      <c r="A50" s="19" t="s">
        <v>547</v>
      </c>
      <c r="B50" s="3" t="s">
        <v>143</v>
      </c>
      <c r="C50" s="3" t="s">
        <v>1001</v>
      </c>
      <c r="D50" s="3" t="s">
        <v>300</v>
      </c>
      <c r="E50" s="3" t="s">
        <v>207</v>
      </c>
      <c r="F50" s="3">
        <v>12</v>
      </c>
      <c r="G50" s="3">
        <v>0.375</v>
      </c>
      <c r="H50" s="4">
        <v>11.98</v>
      </c>
      <c r="I50" s="18">
        <f t="shared" si="0"/>
        <v>14.495800000000001</v>
      </c>
      <c r="J50" s="3"/>
      <c r="K50" s="20" t="s">
        <v>62</v>
      </c>
      <c r="L50" s="18"/>
    </row>
    <row r="51" spans="1:12" ht="30" customHeight="1" x14ac:dyDescent="0.3">
      <c r="A51" s="19" t="s">
        <v>546</v>
      </c>
      <c r="B51" s="3" t="s">
        <v>143</v>
      </c>
      <c r="C51" s="3" t="s">
        <v>1001</v>
      </c>
      <c r="D51" s="3" t="s">
        <v>300</v>
      </c>
      <c r="E51" s="3">
        <v>2008</v>
      </c>
      <c r="F51" s="3">
        <v>12</v>
      </c>
      <c r="G51" s="3"/>
      <c r="H51" s="4">
        <v>28.1</v>
      </c>
      <c r="I51" s="18">
        <f t="shared" si="0"/>
        <v>34.000999999999998</v>
      </c>
      <c r="J51" s="3"/>
      <c r="K51" s="20" t="s">
        <v>62</v>
      </c>
      <c r="L51" s="18"/>
    </row>
    <row r="52" spans="1:12" ht="30" customHeight="1" x14ac:dyDescent="0.3">
      <c r="A52" s="19" t="s">
        <v>987</v>
      </c>
      <c r="B52" s="3" t="s">
        <v>143</v>
      </c>
      <c r="C52" s="3" t="s">
        <v>1001</v>
      </c>
      <c r="D52" s="3" t="s">
        <v>300</v>
      </c>
      <c r="E52" s="3" t="s">
        <v>207</v>
      </c>
      <c r="F52" s="3">
        <v>12</v>
      </c>
      <c r="G52" s="3"/>
      <c r="H52" s="4">
        <v>24.38</v>
      </c>
      <c r="I52" s="18">
        <f t="shared" si="0"/>
        <v>29.499799999999997</v>
      </c>
      <c r="J52" s="3"/>
      <c r="K52" s="20" t="s">
        <v>62</v>
      </c>
      <c r="L52" s="18"/>
    </row>
    <row r="53" spans="1:12" ht="30" customHeight="1" x14ac:dyDescent="0.3">
      <c r="A53" s="19" t="s">
        <v>986</v>
      </c>
      <c r="B53" s="3" t="s">
        <v>143</v>
      </c>
      <c r="C53" s="3" t="s">
        <v>1001</v>
      </c>
      <c r="D53" s="3" t="s">
        <v>300</v>
      </c>
      <c r="E53" s="3" t="s">
        <v>207</v>
      </c>
      <c r="F53" s="3">
        <v>1</v>
      </c>
      <c r="G53" s="3"/>
      <c r="H53" s="4">
        <v>23.14</v>
      </c>
      <c r="I53" s="18">
        <f t="shared" si="0"/>
        <v>27.999400000000001</v>
      </c>
      <c r="J53" s="3"/>
      <c r="K53" s="20" t="s">
        <v>62</v>
      </c>
      <c r="L53" s="18"/>
    </row>
    <row r="54" spans="1:12" ht="30" customHeight="1" x14ac:dyDescent="0.3">
      <c r="A54" s="19" t="s">
        <v>1624</v>
      </c>
      <c r="B54" s="3" t="s">
        <v>1623</v>
      </c>
      <c r="C54" s="3" t="s">
        <v>1001</v>
      </c>
      <c r="D54" s="3" t="s">
        <v>300</v>
      </c>
      <c r="E54" s="3">
        <v>2008</v>
      </c>
      <c r="F54" s="3">
        <v>1</v>
      </c>
      <c r="G54" s="3"/>
      <c r="H54" s="4">
        <v>55</v>
      </c>
      <c r="I54" s="18">
        <f t="shared" si="0"/>
        <v>66.55</v>
      </c>
      <c r="J54" s="3" t="s">
        <v>10</v>
      </c>
      <c r="K54" s="20"/>
      <c r="L54" s="18"/>
    </row>
    <row r="55" spans="1:12" ht="25.05" customHeight="1" x14ac:dyDescent="0.3">
      <c r="A55" s="19" t="s">
        <v>1626</v>
      </c>
      <c r="B55" s="3" t="s">
        <v>1625</v>
      </c>
      <c r="C55" s="3" t="s">
        <v>1001</v>
      </c>
      <c r="D55" s="3" t="s">
        <v>300</v>
      </c>
      <c r="E55" s="3">
        <v>2009</v>
      </c>
      <c r="F55" s="3">
        <v>1</v>
      </c>
      <c r="G55" s="3"/>
      <c r="H55" s="4">
        <v>65</v>
      </c>
      <c r="I55" s="18">
        <f t="shared" si="0"/>
        <v>78.649999999999991</v>
      </c>
      <c r="J55" s="18" t="s">
        <v>10</v>
      </c>
      <c r="K55" s="20"/>
      <c r="L55" s="18"/>
    </row>
    <row r="56" spans="1:12" ht="30" customHeight="1" x14ac:dyDescent="0.3">
      <c r="A56" s="27" t="s">
        <v>879</v>
      </c>
      <c r="B56" s="47" t="s">
        <v>1804</v>
      </c>
      <c r="C56" s="3" t="s">
        <v>1001</v>
      </c>
      <c r="D56" s="47" t="s">
        <v>300</v>
      </c>
      <c r="E56" s="46" t="s">
        <v>207</v>
      </c>
      <c r="F56" s="46">
        <v>12</v>
      </c>
      <c r="G56" s="3"/>
      <c r="H56" s="4">
        <v>21.9</v>
      </c>
      <c r="I56" s="18">
        <f t="shared" si="0"/>
        <v>26.498999999999999</v>
      </c>
      <c r="J56" s="18"/>
      <c r="K56" s="20"/>
      <c r="L56" s="18"/>
    </row>
    <row r="57" spans="1:12" ht="30" customHeight="1" x14ac:dyDescent="0.3">
      <c r="A57" s="63" t="s">
        <v>1812</v>
      </c>
      <c r="B57" s="3" t="s">
        <v>1813</v>
      </c>
      <c r="C57" s="3"/>
      <c r="D57" s="3" t="s">
        <v>300</v>
      </c>
      <c r="E57" s="3" t="s">
        <v>207</v>
      </c>
      <c r="F57" s="3">
        <v>12</v>
      </c>
      <c r="G57" s="3"/>
      <c r="H57" s="4">
        <v>37.19</v>
      </c>
      <c r="I57" s="4">
        <f>H57*Bourgogne!$L$6</f>
        <v>44.999899999999997</v>
      </c>
      <c r="J57" s="18" t="s">
        <v>10</v>
      </c>
      <c r="K57" s="20" t="s">
        <v>62</v>
      </c>
      <c r="L57" s="18"/>
    </row>
    <row r="58" spans="1:12" ht="30" customHeight="1" x14ac:dyDescent="0.3">
      <c r="A58" s="19" t="s">
        <v>1622</v>
      </c>
      <c r="B58" s="3" t="s">
        <v>1621</v>
      </c>
      <c r="C58" s="3" t="s">
        <v>1001</v>
      </c>
      <c r="D58" s="3" t="s">
        <v>300</v>
      </c>
      <c r="E58" s="3">
        <v>2012</v>
      </c>
      <c r="F58" s="3">
        <v>4</v>
      </c>
      <c r="G58" s="3"/>
      <c r="H58" s="4">
        <v>88</v>
      </c>
      <c r="I58" s="18">
        <f t="shared" ref="I58:I75" si="1">H58*$L$7</f>
        <v>106.47999999999999</v>
      </c>
      <c r="J58" s="3" t="s">
        <v>10</v>
      </c>
      <c r="K58" s="20"/>
      <c r="L58" s="18"/>
    </row>
    <row r="59" spans="1:12" ht="30" customHeight="1" x14ac:dyDescent="0.3">
      <c r="A59" s="19" t="s">
        <v>204</v>
      </c>
      <c r="B59" s="3" t="s">
        <v>96</v>
      </c>
      <c r="C59" s="3" t="s">
        <v>1001</v>
      </c>
      <c r="D59" s="3" t="s">
        <v>300</v>
      </c>
      <c r="E59" s="3" t="s">
        <v>205</v>
      </c>
      <c r="F59" s="3">
        <v>1</v>
      </c>
      <c r="G59" s="3"/>
      <c r="H59" s="4">
        <v>18</v>
      </c>
      <c r="I59" s="18">
        <f t="shared" si="1"/>
        <v>21.78</v>
      </c>
      <c r="J59" s="18"/>
      <c r="K59" s="20"/>
      <c r="L59" s="18"/>
    </row>
    <row r="60" spans="1:12" ht="30" customHeight="1" x14ac:dyDescent="0.3">
      <c r="A60" s="19" t="s">
        <v>206</v>
      </c>
      <c r="B60" s="3" t="s">
        <v>96</v>
      </c>
      <c r="C60" s="3" t="s">
        <v>1001</v>
      </c>
      <c r="D60" s="3" t="s">
        <v>300</v>
      </c>
      <c r="E60" s="3" t="s">
        <v>205</v>
      </c>
      <c r="F60" s="3">
        <v>1</v>
      </c>
      <c r="G60" s="3"/>
      <c r="H60" s="4">
        <v>25</v>
      </c>
      <c r="I60" s="18">
        <f t="shared" si="1"/>
        <v>30.25</v>
      </c>
      <c r="J60" s="18"/>
      <c r="K60" s="20"/>
      <c r="L60" s="18"/>
    </row>
    <row r="61" spans="1:12" ht="30" customHeight="1" x14ac:dyDescent="0.3">
      <c r="A61" s="19" t="s">
        <v>1856</v>
      </c>
      <c r="B61" s="3" t="s">
        <v>150</v>
      </c>
      <c r="C61" s="3" t="s">
        <v>1001</v>
      </c>
      <c r="D61" s="3" t="s">
        <v>300</v>
      </c>
      <c r="E61" s="3" t="s">
        <v>205</v>
      </c>
      <c r="F61" s="3">
        <v>1</v>
      </c>
      <c r="G61" s="3"/>
      <c r="H61" s="4">
        <v>35</v>
      </c>
      <c r="I61" s="18">
        <f t="shared" si="1"/>
        <v>42.35</v>
      </c>
      <c r="J61" s="18"/>
      <c r="K61" s="20"/>
      <c r="L61" s="18"/>
    </row>
    <row r="62" spans="1:12" ht="30" customHeight="1" x14ac:dyDescent="0.3">
      <c r="A62" s="27" t="s">
        <v>1120</v>
      </c>
      <c r="B62" s="47" t="s">
        <v>150</v>
      </c>
      <c r="C62" s="47" t="s">
        <v>1001</v>
      </c>
      <c r="D62" s="47" t="s">
        <v>300</v>
      </c>
      <c r="E62" s="46">
        <v>2018</v>
      </c>
      <c r="F62" s="46">
        <v>2</v>
      </c>
      <c r="G62" s="3"/>
      <c r="H62" s="4">
        <v>48</v>
      </c>
      <c r="I62" s="18">
        <f t="shared" si="1"/>
        <v>58.08</v>
      </c>
      <c r="J62" s="18"/>
      <c r="K62" s="20"/>
      <c r="L62" s="18"/>
    </row>
    <row r="63" spans="1:12" ht="30" customHeight="1" x14ac:dyDescent="0.3">
      <c r="A63" s="19" t="s">
        <v>1121</v>
      </c>
      <c r="B63" s="3" t="s">
        <v>150</v>
      </c>
      <c r="C63" s="3" t="s">
        <v>1001</v>
      </c>
      <c r="D63" s="3" t="s">
        <v>300</v>
      </c>
      <c r="E63" s="3">
        <v>2015</v>
      </c>
      <c r="F63" s="3">
        <v>2</v>
      </c>
      <c r="G63" s="3"/>
      <c r="H63" s="4">
        <v>65</v>
      </c>
      <c r="I63" s="18">
        <f t="shared" si="1"/>
        <v>78.649999999999991</v>
      </c>
      <c r="J63" s="18"/>
      <c r="K63" s="20"/>
      <c r="L63" s="18"/>
    </row>
    <row r="64" spans="1:12" ht="30" customHeight="1" x14ac:dyDescent="0.3">
      <c r="A64" s="19" t="s">
        <v>1855</v>
      </c>
      <c r="B64" s="3" t="s">
        <v>150</v>
      </c>
      <c r="C64" s="3" t="s">
        <v>1001</v>
      </c>
      <c r="D64" s="3" t="s">
        <v>300</v>
      </c>
      <c r="E64" s="3" t="s">
        <v>207</v>
      </c>
      <c r="F64" s="3">
        <v>6</v>
      </c>
      <c r="G64" s="3"/>
      <c r="H64" s="4">
        <v>42</v>
      </c>
      <c r="I64" s="18">
        <f t="shared" si="1"/>
        <v>50.82</v>
      </c>
      <c r="J64" s="18"/>
      <c r="K64" s="20"/>
      <c r="L64" s="18"/>
    </row>
    <row r="65" spans="1:13" ht="30" customHeight="1" x14ac:dyDescent="0.3">
      <c r="A65" s="19" t="s">
        <v>1640</v>
      </c>
      <c r="B65" s="3" t="s">
        <v>150</v>
      </c>
      <c r="C65" s="3" t="s">
        <v>1001</v>
      </c>
      <c r="D65" s="3" t="s">
        <v>300</v>
      </c>
      <c r="E65" s="3" t="s">
        <v>207</v>
      </c>
      <c r="F65" s="3">
        <v>6</v>
      </c>
      <c r="G65" s="3"/>
      <c r="H65" s="4">
        <v>59</v>
      </c>
      <c r="I65" s="18">
        <f t="shared" si="1"/>
        <v>71.39</v>
      </c>
      <c r="J65" s="18"/>
      <c r="K65" s="20"/>
      <c r="L65" s="18"/>
    </row>
    <row r="66" spans="1:13" ht="30" customHeight="1" x14ac:dyDescent="0.3">
      <c r="A66" s="19" t="s">
        <v>1479</v>
      </c>
      <c r="B66" s="3" t="s">
        <v>150</v>
      </c>
      <c r="C66" s="3" t="s">
        <v>1001</v>
      </c>
      <c r="D66" s="3" t="s">
        <v>300</v>
      </c>
      <c r="E66" s="3">
        <v>2018</v>
      </c>
      <c r="F66" s="3">
        <v>1</v>
      </c>
      <c r="G66" s="3">
        <v>1.5</v>
      </c>
      <c r="H66" s="4">
        <v>88</v>
      </c>
      <c r="I66" s="18">
        <f t="shared" si="1"/>
        <v>106.47999999999999</v>
      </c>
      <c r="J66" s="18"/>
      <c r="K66" s="20"/>
      <c r="L66" s="18"/>
    </row>
    <row r="67" spans="1:13" ht="30" customHeight="1" x14ac:dyDescent="0.3">
      <c r="A67" s="19" t="s">
        <v>973</v>
      </c>
      <c r="B67" s="3" t="s">
        <v>974</v>
      </c>
      <c r="C67" s="3" t="s">
        <v>1001</v>
      </c>
      <c r="D67" s="3" t="s">
        <v>300</v>
      </c>
      <c r="E67" s="3" t="s">
        <v>207</v>
      </c>
      <c r="F67" s="3">
        <v>6</v>
      </c>
      <c r="G67" s="3"/>
      <c r="H67" s="4">
        <v>28.1</v>
      </c>
      <c r="I67" s="18">
        <f t="shared" si="1"/>
        <v>34.000999999999998</v>
      </c>
      <c r="J67" s="18"/>
      <c r="K67" s="20"/>
      <c r="L67" s="18"/>
      <c r="M67" s="2"/>
    </row>
    <row r="68" spans="1:13" ht="30" customHeight="1" x14ac:dyDescent="0.3">
      <c r="A68" s="19" t="s">
        <v>1301</v>
      </c>
      <c r="B68" s="3" t="s">
        <v>1302</v>
      </c>
      <c r="C68" s="3" t="s">
        <v>1001</v>
      </c>
      <c r="D68" s="3" t="s">
        <v>300</v>
      </c>
      <c r="E68" s="3" t="s">
        <v>205</v>
      </c>
      <c r="F68" s="3">
        <v>3</v>
      </c>
      <c r="G68" s="3"/>
      <c r="H68" s="4">
        <v>38.020000000000003</v>
      </c>
      <c r="I68" s="18">
        <f t="shared" si="1"/>
        <v>46.004200000000004</v>
      </c>
      <c r="J68" s="18"/>
      <c r="K68" s="20"/>
      <c r="L68" s="18"/>
    </row>
    <row r="69" spans="1:13" ht="30" customHeight="1" x14ac:dyDescent="0.3">
      <c r="A69" s="19" t="s">
        <v>515</v>
      </c>
      <c r="B69" s="3" t="s">
        <v>516</v>
      </c>
      <c r="C69" s="3" t="s">
        <v>1001</v>
      </c>
      <c r="D69" s="3" t="s">
        <v>300</v>
      </c>
      <c r="E69" s="3">
        <v>1971</v>
      </c>
      <c r="F69" s="3">
        <v>2</v>
      </c>
      <c r="G69" s="3"/>
      <c r="H69" s="4">
        <v>295</v>
      </c>
      <c r="I69" s="18">
        <f t="shared" si="1"/>
        <v>356.95</v>
      </c>
      <c r="J69" s="18"/>
      <c r="K69" s="20"/>
      <c r="L69" s="18"/>
    </row>
    <row r="70" spans="1:13" ht="30" customHeight="1" x14ac:dyDescent="0.3">
      <c r="A70" s="27" t="s">
        <v>906</v>
      </c>
      <c r="B70" s="47" t="s">
        <v>516</v>
      </c>
      <c r="C70" s="47" t="s">
        <v>1001</v>
      </c>
      <c r="D70" s="47" t="s">
        <v>300</v>
      </c>
      <c r="E70" s="46" t="s">
        <v>207</v>
      </c>
      <c r="F70" s="46">
        <v>1</v>
      </c>
      <c r="G70" s="3">
        <v>1.5</v>
      </c>
      <c r="H70" s="4">
        <v>1250</v>
      </c>
      <c r="I70" s="18">
        <f t="shared" si="1"/>
        <v>1512.5</v>
      </c>
      <c r="J70" s="18"/>
      <c r="K70" s="20"/>
      <c r="L70" s="18"/>
    </row>
    <row r="71" spans="1:13" ht="30" customHeight="1" x14ac:dyDescent="0.3">
      <c r="A71" s="19" t="s">
        <v>971</v>
      </c>
      <c r="B71" s="3" t="s">
        <v>970</v>
      </c>
      <c r="C71" s="3" t="s">
        <v>1001</v>
      </c>
      <c r="D71" s="3" t="s">
        <v>300</v>
      </c>
      <c r="E71" s="3" t="s">
        <v>207</v>
      </c>
      <c r="F71" s="3">
        <v>1</v>
      </c>
      <c r="G71" s="3"/>
      <c r="H71" s="4">
        <v>335</v>
      </c>
      <c r="I71" s="18">
        <f t="shared" si="1"/>
        <v>405.34999999999997</v>
      </c>
      <c r="J71" s="3"/>
      <c r="K71" s="20"/>
      <c r="L71" s="18"/>
      <c r="M71" s="2"/>
    </row>
    <row r="72" spans="1:13" ht="30" customHeight="1" x14ac:dyDescent="0.3">
      <c r="A72" s="19" t="s">
        <v>972</v>
      </c>
      <c r="B72" s="3" t="s">
        <v>970</v>
      </c>
      <c r="C72" s="3" t="s">
        <v>1001</v>
      </c>
      <c r="D72" s="3" t="s">
        <v>300</v>
      </c>
      <c r="E72" s="3" t="s">
        <v>207</v>
      </c>
      <c r="F72" s="3">
        <v>1</v>
      </c>
      <c r="G72" s="3"/>
      <c r="H72" s="4">
        <v>425</v>
      </c>
      <c r="I72" s="18">
        <f t="shared" si="1"/>
        <v>514.25</v>
      </c>
      <c r="J72" s="3"/>
      <c r="K72" s="20"/>
      <c r="L72" s="18"/>
      <c r="M72" s="2"/>
    </row>
    <row r="73" spans="1:13" ht="30" customHeight="1" x14ac:dyDescent="0.3">
      <c r="A73" s="19" t="s">
        <v>1042</v>
      </c>
      <c r="B73" s="3" t="s">
        <v>559</v>
      </c>
      <c r="C73" s="3" t="s">
        <v>1001</v>
      </c>
      <c r="D73" s="3" t="s">
        <v>300</v>
      </c>
      <c r="E73" s="46">
        <v>1975</v>
      </c>
      <c r="F73" s="46">
        <v>1</v>
      </c>
      <c r="G73" s="3"/>
      <c r="H73" s="4">
        <v>225</v>
      </c>
      <c r="I73" s="18">
        <f t="shared" si="1"/>
        <v>272.25</v>
      </c>
      <c r="J73" s="18"/>
      <c r="K73" s="20"/>
      <c r="L73" s="18"/>
    </row>
    <row r="74" spans="1:13" ht="30" customHeight="1" x14ac:dyDescent="0.3">
      <c r="A74" s="19" t="s">
        <v>469</v>
      </c>
      <c r="B74" s="3" t="s">
        <v>877</v>
      </c>
      <c r="C74" s="3" t="s">
        <v>1001</v>
      </c>
      <c r="D74" s="3" t="s">
        <v>303</v>
      </c>
      <c r="E74" s="3" t="s">
        <v>207</v>
      </c>
      <c r="F74" s="3">
        <v>12</v>
      </c>
      <c r="G74" s="3"/>
      <c r="H74" s="4">
        <v>7.85</v>
      </c>
      <c r="I74" s="18">
        <f t="shared" si="1"/>
        <v>9.4984999999999999</v>
      </c>
      <c r="J74" s="18"/>
      <c r="K74" s="20" t="s">
        <v>62</v>
      </c>
      <c r="L74" s="18"/>
    </row>
    <row r="75" spans="1:13" ht="30" customHeight="1" x14ac:dyDescent="0.3">
      <c r="A75" s="51" t="s">
        <v>469</v>
      </c>
      <c r="B75" s="48" t="s">
        <v>1454</v>
      </c>
      <c r="C75" s="3" t="s">
        <v>1001</v>
      </c>
      <c r="D75" s="48" t="s">
        <v>469</v>
      </c>
      <c r="E75" s="48" t="s">
        <v>207</v>
      </c>
      <c r="F75" s="48">
        <v>12</v>
      </c>
      <c r="G75" s="48"/>
      <c r="H75" s="4">
        <v>6.2</v>
      </c>
      <c r="I75" s="18">
        <f t="shared" si="1"/>
        <v>7.5019999999999998</v>
      </c>
      <c r="J75" s="18"/>
      <c r="K75" s="20" t="s">
        <v>62</v>
      </c>
      <c r="L75" s="18"/>
    </row>
    <row r="76" spans="1:13" ht="30" customHeight="1" x14ac:dyDescent="0.3">
      <c r="A76" s="24"/>
      <c r="B76" s="25"/>
      <c r="C76" s="25"/>
      <c r="D76" s="25"/>
      <c r="E76" s="25"/>
      <c r="F76" s="25"/>
      <c r="G76" s="25"/>
      <c r="H76" s="26"/>
      <c r="I76" s="26"/>
      <c r="J76" s="53"/>
      <c r="K76" s="54"/>
      <c r="L76" s="18"/>
    </row>
    <row r="77" spans="1:13" ht="15.6" x14ac:dyDescent="0.3">
      <c r="A77" s="28" t="s">
        <v>281</v>
      </c>
      <c r="B77" s="29"/>
      <c r="C77" s="29"/>
      <c r="D77" s="29"/>
      <c r="E77" s="17"/>
      <c r="F77" s="86" t="s">
        <v>282</v>
      </c>
      <c r="G77" s="86"/>
      <c r="H77" s="30"/>
      <c r="I77" s="30"/>
      <c r="J77" s="31"/>
      <c r="K77" s="32" t="s">
        <v>283</v>
      </c>
    </row>
    <row r="78" spans="1:13" ht="15.6" x14ac:dyDescent="0.3">
      <c r="A78" s="33" t="s">
        <v>284</v>
      </c>
      <c r="B78" s="34"/>
      <c r="C78" s="34"/>
      <c r="D78" s="34"/>
      <c r="E78" s="3"/>
      <c r="F78" s="83" t="s">
        <v>285</v>
      </c>
      <c r="G78" s="83"/>
      <c r="H78" s="35"/>
      <c r="I78" s="35"/>
      <c r="K78" s="36" t="s">
        <v>286</v>
      </c>
    </row>
    <row r="79" spans="1:13" x14ac:dyDescent="0.3">
      <c r="A79" s="33" t="s">
        <v>287</v>
      </c>
      <c r="B79" s="34"/>
      <c r="C79" s="34"/>
      <c r="D79" s="34"/>
      <c r="E79" s="37"/>
      <c r="F79" s="83" t="s">
        <v>288</v>
      </c>
      <c r="G79" s="83"/>
      <c r="H79" s="35"/>
      <c r="I79" s="35"/>
      <c r="K79" s="38"/>
    </row>
    <row r="80" spans="1:13" x14ac:dyDescent="0.3">
      <c r="A80" s="33" t="s">
        <v>289</v>
      </c>
      <c r="B80" s="34"/>
      <c r="C80" s="34"/>
      <c r="D80" s="34"/>
      <c r="E80" s="37"/>
      <c r="F80" s="83" t="s">
        <v>290</v>
      </c>
      <c r="G80" s="83"/>
      <c r="H80" s="35"/>
      <c r="I80" s="35"/>
      <c r="K80" s="38"/>
    </row>
    <row r="81" spans="1:12" x14ac:dyDescent="0.3">
      <c r="A81" s="33" t="s">
        <v>404</v>
      </c>
      <c r="B81" s="34"/>
      <c r="C81" s="34"/>
      <c r="D81" s="34"/>
      <c r="E81" s="37"/>
      <c r="F81" s="37"/>
      <c r="G81" s="34"/>
      <c r="H81" s="35"/>
      <c r="I81" s="35"/>
      <c r="K81" s="38"/>
    </row>
    <row r="82" spans="1:12" x14ac:dyDescent="0.3">
      <c r="A82" s="40" t="s">
        <v>291</v>
      </c>
      <c r="B82" s="41"/>
      <c r="C82" s="41"/>
      <c r="D82" s="41"/>
      <c r="E82" s="42"/>
      <c r="F82" s="42"/>
      <c r="G82" s="41"/>
      <c r="H82" s="43"/>
      <c r="I82" s="43"/>
      <c r="J82" s="44"/>
      <c r="K82" s="45"/>
    </row>
    <row r="83" spans="1:12" ht="15.6" x14ac:dyDescent="0.3">
      <c r="A83" s="3"/>
      <c r="B83" s="3"/>
      <c r="C83" s="3"/>
      <c r="D83" s="3"/>
      <c r="E83" s="3"/>
      <c r="F83" s="3"/>
      <c r="G83" s="3"/>
      <c r="H83" s="4"/>
      <c r="I83" s="4"/>
      <c r="J83" s="3"/>
      <c r="K83" s="1"/>
      <c r="L83" s="1"/>
    </row>
  </sheetData>
  <autoFilter ref="A7:K72" xr:uid="{711094C6-E5F6-4F53-BB6A-173F584B0FB6}"/>
  <sortState xmlns:xlrd2="http://schemas.microsoft.com/office/spreadsheetml/2017/richdata2" ref="A8:K75">
    <sortCondition ref="D8:D75"/>
    <sortCondition ref="B8:B75"/>
    <sortCondition ref="A8:A75"/>
    <sortCondition ref="E8:E75"/>
  </sortState>
  <mergeCells count="6">
    <mergeCell ref="F79:G79"/>
    <mergeCell ref="F80:G80"/>
    <mergeCell ref="A1:K1"/>
    <mergeCell ref="A2:K2"/>
    <mergeCell ref="F77:G77"/>
    <mergeCell ref="F78:G78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78A1CD-94B8-4B8D-A020-28B8BC5D0214}">
  <sheetPr codeName="Sheet6">
    <tabColor theme="1" tint="0.499984740745262"/>
  </sheetPr>
  <dimension ref="A1:Q205"/>
  <sheetViews>
    <sheetView showGridLines="0" zoomScale="80" zoomScaleNormal="80" workbookViewId="0">
      <pane ySplit="7" topLeftCell="A18" activePane="bottomLeft" state="frozenSplit"/>
      <selection pane="bottomLeft" activeCell="B25" sqref="B25"/>
    </sheetView>
  </sheetViews>
  <sheetFormatPr defaultColWidth="8.77734375" defaultRowHeight="14.4" x14ac:dyDescent="0.3"/>
  <cols>
    <col min="1" max="1" width="65.77734375" customWidth="1"/>
    <col min="2" max="2" width="40" bestFit="1" customWidth="1"/>
    <col min="3" max="3" width="16.6640625" bestFit="1" customWidth="1"/>
    <col min="4" max="4" width="21.109375" customWidth="1"/>
    <col min="5" max="5" width="12.109375" bestFit="1" customWidth="1"/>
    <col min="6" max="6" width="10.109375" customWidth="1"/>
    <col min="7" max="7" width="8" customWidth="1"/>
    <col min="8" max="8" width="11.109375" customWidth="1"/>
    <col min="9" max="9" width="11.109375" bestFit="1" customWidth="1"/>
    <col min="11" max="11" width="29.109375" customWidth="1"/>
    <col min="12" max="12" width="6.109375" hidden="1" customWidth="1"/>
  </cols>
  <sheetData>
    <row r="1" spans="1:17" ht="22.8" x14ac:dyDescent="0.4">
      <c r="A1" s="84"/>
      <c r="B1" s="84"/>
      <c r="C1" s="84"/>
      <c r="D1" s="84"/>
      <c r="E1" s="84"/>
      <c r="F1" s="84"/>
      <c r="G1" s="84"/>
      <c r="H1" s="84"/>
      <c r="I1" s="84"/>
      <c r="J1" s="84"/>
      <c r="K1" s="84"/>
      <c r="L1" s="1"/>
    </row>
    <row r="2" spans="1:17" ht="17.399999999999999" x14ac:dyDescent="0.3">
      <c r="A2" s="85"/>
      <c r="B2" s="85"/>
      <c r="C2" s="85"/>
      <c r="D2" s="85"/>
      <c r="E2" s="85"/>
      <c r="F2" s="85"/>
      <c r="G2" s="85"/>
      <c r="H2" s="85"/>
      <c r="I2" s="85"/>
      <c r="J2" s="85"/>
      <c r="K2" s="85"/>
      <c r="L2" s="1"/>
    </row>
    <row r="3" spans="1:17" ht="15.6" x14ac:dyDescent="0.3">
      <c r="A3" s="3"/>
      <c r="B3" s="3"/>
      <c r="C3" s="3"/>
      <c r="D3" s="3"/>
      <c r="E3" s="3"/>
      <c r="F3" s="3"/>
      <c r="G3" s="3"/>
      <c r="H3" s="4"/>
      <c r="I3" s="4"/>
      <c r="J3" s="3"/>
      <c r="K3" s="5"/>
      <c r="L3" s="1"/>
    </row>
    <row r="4" spans="1:17" ht="15.6" x14ac:dyDescent="0.3">
      <c r="A4" s="3"/>
      <c r="B4" s="3"/>
      <c r="C4" s="3"/>
      <c r="D4" s="3"/>
      <c r="E4" s="3"/>
      <c r="F4" s="3"/>
      <c r="G4" s="3"/>
      <c r="H4" s="4"/>
      <c r="I4" s="4"/>
      <c r="J4" s="3"/>
      <c r="K4" s="5"/>
      <c r="L4" s="1"/>
    </row>
    <row r="5" spans="1:17" ht="15.6" x14ac:dyDescent="0.3">
      <c r="A5" s="3"/>
      <c r="B5" s="3"/>
      <c r="C5" s="3"/>
      <c r="D5" s="3"/>
      <c r="E5" s="3"/>
      <c r="F5" s="3"/>
      <c r="G5" s="3"/>
      <c r="H5" s="4"/>
      <c r="I5" s="4"/>
      <c r="J5" s="3"/>
      <c r="K5" s="1"/>
      <c r="L5" s="1"/>
    </row>
    <row r="6" spans="1:17" ht="16.2" thickBot="1" x14ac:dyDescent="0.35">
      <c r="A6" s="8" t="s">
        <v>1665</v>
      </c>
      <c r="B6" s="9" t="s">
        <v>0</v>
      </c>
      <c r="C6" s="9"/>
      <c r="D6" s="9" t="s">
        <v>299</v>
      </c>
      <c r="E6" s="9" t="s">
        <v>1</v>
      </c>
      <c r="F6" s="9" t="s">
        <v>2</v>
      </c>
      <c r="G6" s="9" t="s">
        <v>372</v>
      </c>
      <c r="H6" s="10" t="s">
        <v>386</v>
      </c>
      <c r="I6" s="10" t="s">
        <v>386</v>
      </c>
      <c r="J6" s="9"/>
      <c r="K6" s="11"/>
      <c r="L6" s="6"/>
    </row>
    <row r="7" spans="1:17" ht="16.2" thickBot="1" x14ac:dyDescent="0.35">
      <c r="A7" s="12" t="s">
        <v>1669</v>
      </c>
      <c r="B7" s="13"/>
      <c r="C7" s="13"/>
      <c r="D7" s="13"/>
      <c r="E7" s="13"/>
      <c r="F7" s="13"/>
      <c r="G7" s="13" t="s">
        <v>3</v>
      </c>
      <c r="H7" s="14" t="s">
        <v>1429</v>
      </c>
      <c r="I7" s="14" t="s">
        <v>1430</v>
      </c>
      <c r="J7" s="13"/>
      <c r="K7" s="15" t="s">
        <v>6</v>
      </c>
      <c r="L7" s="16">
        <v>1.21</v>
      </c>
    </row>
    <row r="8" spans="1:17" ht="30" customHeight="1" x14ac:dyDescent="0.3">
      <c r="A8" s="64" t="s">
        <v>1051</v>
      </c>
      <c r="B8" s="47" t="s">
        <v>1010</v>
      </c>
      <c r="C8" s="47"/>
      <c r="D8" s="47" t="s">
        <v>160</v>
      </c>
      <c r="E8" s="46">
        <v>1978</v>
      </c>
      <c r="F8" s="46">
        <v>3</v>
      </c>
      <c r="G8" s="3"/>
      <c r="H8" s="4">
        <v>250</v>
      </c>
      <c r="I8" s="4">
        <f t="shared" ref="I8:I69" si="0">H8*$L$7</f>
        <v>302.5</v>
      </c>
      <c r="J8" s="18"/>
      <c r="K8" s="20"/>
      <c r="L8" s="18"/>
    </row>
    <row r="9" spans="1:17" ht="30" customHeight="1" x14ac:dyDescent="0.3">
      <c r="A9" s="27" t="s">
        <v>1340</v>
      </c>
      <c r="B9" s="47" t="s">
        <v>1343</v>
      </c>
      <c r="C9" s="47"/>
      <c r="D9" s="47" t="s">
        <v>160</v>
      </c>
      <c r="E9" s="46">
        <v>2019</v>
      </c>
      <c r="F9" s="46">
        <v>1</v>
      </c>
      <c r="G9" s="3"/>
      <c r="H9" s="4">
        <v>255</v>
      </c>
      <c r="I9" s="4">
        <f t="shared" si="0"/>
        <v>308.55</v>
      </c>
      <c r="J9" s="18"/>
      <c r="K9" s="20"/>
      <c r="L9" s="18"/>
    </row>
    <row r="10" spans="1:17" ht="30" customHeight="1" x14ac:dyDescent="0.3">
      <c r="A10" s="19" t="s">
        <v>1220</v>
      </c>
      <c r="B10" s="3" t="s">
        <v>1217</v>
      </c>
      <c r="C10" s="47" t="s">
        <v>412</v>
      </c>
      <c r="D10" s="3" t="s">
        <v>160</v>
      </c>
      <c r="E10" s="3">
        <v>2019</v>
      </c>
      <c r="F10" s="3">
        <v>1</v>
      </c>
      <c r="G10" s="3"/>
      <c r="H10" s="4">
        <v>265</v>
      </c>
      <c r="I10" s="4">
        <f t="shared" si="0"/>
        <v>320.64999999999998</v>
      </c>
      <c r="J10" s="18"/>
      <c r="K10" s="20"/>
      <c r="L10" s="18"/>
      <c r="Q10" s="74"/>
    </row>
    <row r="11" spans="1:17" ht="30" customHeight="1" x14ac:dyDescent="0.3">
      <c r="A11" s="19" t="s">
        <v>1424</v>
      </c>
      <c r="B11" s="3" t="s">
        <v>148</v>
      </c>
      <c r="C11" s="3"/>
      <c r="D11" s="3" t="s">
        <v>160</v>
      </c>
      <c r="E11" s="3">
        <v>2020</v>
      </c>
      <c r="F11" s="3">
        <v>3</v>
      </c>
      <c r="G11" s="3"/>
      <c r="H11" s="4">
        <v>265</v>
      </c>
      <c r="I11" s="4">
        <f t="shared" si="0"/>
        <v>320.64999999999998</v>
      </c>
      <c r="J11" s="22"/>
      <c r="K11" s="21"/>
      <c r="L11" s="18"/>
    </row>
    <row r="12" spans="1:17" ht="30" customHeight="1" x14ac:dyDescent="0.3">
      <c r="A12" s="64" t="s">
        <v>141</v>
      </c>
      <c r="B12" s="47" t="s">
        <v>445</v>
      </c>
      <c r="C12" s="47"/>
      <c r="D12" s="47" t="s">
        <v>160</v>
      </c>
      <c r="E12" s="46">
        <v>2005</v>
      </c>
      <c r="F12" s="46">
        <v>1</v>
      </c>
      <c r="G12" s="3"/>
      <c r="H12" s="4">
        <v>265</v>
      </c>
      <c r="I12" s="4">
        <f t="shared" si="0"/>
        <v>320.64999999999998</v>
      </c>
      <c r="J12" s="18" t="s">
        <v>10</v>
      </c>
      <c r="K12" s="20"/>
      <c r="L12" s="18"/>
    </row>
    <row r="13" spans="1:17" ht="30" customHeight="1" x14ac:dyDescent="0.3">
      <c r="A13" s="64" t="s">
        <v>778</v>
      </c>
      <c r="B13" s="47" t="s">
        <v>88</v>
      </c>
      <c r="C13" s="47"/>
      <c r="D13" s="47" t="s">
        <v>302</v>
      </c>
      <c r="E13" s="46">
        <v>1998</v>
      </c>
      <c r="F13" s="46">
        <v>1</v>
      </c>
      <c r="G13" s="3"/>
      <c r="H13" s="4">
        <v>265</v>
      </c>
      <c r="I13" s="4">
        <f t="shared" si="0"/>
        <v>320.64999999999998</v>
      </c>
      <c r="J13" s="18"/>
      <c r="K13" s="20" t="s">
        <v>840</v>
      </c>
      <c r="L13" s="18"/>
    </row>
    <row r="14" spans="1:17" ht="30" customHeight="1" x14ac:dyDescent="0.3">
      <c r="A14" s="19" t="s">
        <v>1216</v>
      </c>
      <c r="B14" s="3" t="s">
        <v>1215</v>
      </c>
      <c r="C14" s="3" t="s">
        <v>1001</v>
      </c>
      <c r="D14" s="3" t="s">
        <v>300</v>
      </c>
      <c r="E14" s="3">
        <v>2011</v>
      </c>
      <c r="F14" s="3">
        <v>2</v>
      </c>
      <c r="G14" s="3"/>
      <c r="H14" s="4">
        <v>265</v>
      </c>
      <c r="I14" s="4">
        <f t="shared" si="0"/>
        <v>320.64999999999998</v>
      </c>
      <c r="J14" s="18"/>
      <c r="K14" s="20" t="s">
        <v>323</v>
      </c>
      <c r="L14" s="18"/>
    </row>
    <row r="15" spans="1:17" ht="30" customHeight="1" x14ac:dyDescent="0.3">
      <c r="A15" s="27" t="s">
        <v>1415</v>
      </c>
      <c r="B15" s="47" t="s">
        <v>1414</v>
      </c>
      <c r="C15" s="47" t="s">
        <v>1000</v>
      </c>
      <c r="D15" s="47" t="s">
        <v>303</v>
      </c>
      <c r="E15" s="46">
        <v>2011</v>
      </c>
      <c r="F15" s="46">
        <v>1</v>
      </c>
      <c r="G15" s="3"/>
      <c r="H15" s="4">
        <v>265</v>
      </c>
      <c r="I15" s="4">
        <f t="shared" si="0"/>
        <v>320.64999999999998</v>
      </c>
      <c r="J15" s="18" t="s">
        <v>10</v>
      </c>
      <c r="K15" s="20" t="s">
        <v>29</v>
      </c>
      <c r="L15" s="18"/>
    </row>
    <row r="16" spans="1:17" ht="30" customHeight="1" x14ac:dyDescent="0.3">
      <c r="A16" s="27" t="s">
        <v>1644</v>
      </c>
      <c r="B16" s="47" t="s">
        <v>1645</v>
      </c>
      <c r="C16" s="47" t="s">
        <v>412</v>
      </c>
      <c r="D16" s="47" t="s">
        <v>160</v>
      </c>
      <c r="E16" s="46">
        <v>2018</v>
      </c>
      <c r="F16" s="46">
        <v>1</v>
      </c>
      <c r="G16" s="3"/>
      <c r="H16" s="4">
        <v>275</v>
      </c>
      <c r="I16" s="4">
        <f t="shared" si="0"/>
        <v>332.75</v>
      </c>
      <c r="J16" s="18"/>
      <c r="K16" s="20"/>
      <c r="L16" s="18"/>
    </row>
    <row r="17" spans="1:12" ht="30" customHeight="1" x14ac:dyDescent="0.3">
      <c r="A17" s="19" t="s">
        <v>1620</v>
      </c>
      <c r="B17" s="3" t="s">
        <v>1619</v>
      </c>
      <c r="C17" s="3"/>
      <c r="D17" s="3" t="s">
        <v>160</v>
      </c>
      <c r="E17" s="3">
        <v>2021</v>
      </c>
      <c r="F17" s="3">
        <v>1</v>
      </c>
      <c r="G17" s="3"/>
      <c r="H17" s="4">
        <v>275</v>
      </c>
      <c r="I17" s="4">
        <f t="shared" si="0"/>
        <v>332.75</v>
      </c>
      <c r="J17" s="18" t="s">
        <v>10</v>
      </c>
      <c r="K17" s="20"/>
      <c r="L17" s="18"/>
    </row>
    <row r="18" spans="1:12" ht="30" customHeight="1" x14ac:dyDescent="0.3">
      <c r="A18" s="19" t="s">
        <v>1424</v>
      </c>
      <c r="B18" s="3" t="s">
        <v>148</v>
      </c>
      <c r="C18" s="3"/>
      <c r="D18" s="3" t="s">
        <v>160</v>
      </c>
      <c r="E18" s="3">
        <v>2021</v>
      </c>
      <c r="F18" s="3">
        <v>3</v>
      </c>
      <c r="G18" s="3"/>
      <c r="H18" s="4">
        <v>275</v>
      </c>
      <c r="I18" s="4">
        <f t="shared" si="0"/>
        <v>332.75</v>
      </c>
      <c r="J18" s="18"/>
      <c r="K18" s="20"/>
      <c r="L18" s="18"/>
    </row>
    <row r="19" spans="1:12" ht="30" customHeight="1" x14ac:dyDescent="0.3">
      <c r="A19" s="19" t="s">
        <v>1481</v>
      </c>
      <c r="B19" s="3" t="s">
        <v>148</v>
      </c>
      <c r="C19" s="3"/>
      <c r="D19" s="3" t="s">
        <v>160</v>
      </c>
      <c r="E19" s="3">
        <v>2021</v>
      </c>
      <c r="F19" s="3">
        <v>2</v>
      </c>
      <c r="G19" s="3"/>
      <c r="H19" s="4">
        <v>275</v>
      </c>
      <c r="I19" s="4">
        <f t="shared" si="0"/>
        <v>332.75</v>
      </c>
      <c r="J19" s="18"/>
      <c r="K19" s="20" t="s">
        <v>484</v>
      </c>
      <c r="L19" s="18"/>
    </row>
    <row r="20" spans="1:12" ht="30" customHeight="1" x14ac:dyDescent="0.3">
      <c r="A20" s="19" t="s">
        <v>592</v>
      </c>
      <c r="B20" s="47" t="s">
        <v>85</v>
      </c>
      <c r="C20" s="47"/>
      <c r="D20" s="47" t="s">
        <v>160</v>
      </c>
      <c r="E20" s="46">
        <v>2014</v>
      </c>
      <c r="F20" s="46">
        <v>1</v>
      </c>
      <c r="G20" s="3"/>
      <c r="H20" s="4">
        <v>275</v>
      </c>
      <c r="I20" s="4">
        <f t="shared" si="0"/>
        <v>332.75</v>
      </c>
      <c r="J20" s="18"/>
      <c r="K20" s="20"/>
      <c r="L20" s="18"/>
    </row>
    <row r="21" spans="1:12" ht="30" customHeight="1" x14ac:dyDescent="0.3">
      <c r="A21" s="27" t="s">
        <v>1222</v>
      </c>
      <c r="B21" s="47" t="s">
        <v>15</v>
      </c>
      <c r="C21" s="47"/>
      <c r="D21" s="47" t="s">
        <v>47</v>
      </c>
      <c r="E21" s="46">
        <v>1996</v>
      </c>
      <c r="F21" s="3">
        <v>8</v>
      </c>
      <c r="G21" s="3"/>
      <c r="H21" s="4">
        <v>275</v>
      </c>
      <c r="I21" s="4">
        <f t="shared" si="0"/>
        <v>332.75</v>
      </c>
      <c r="J21" s="18"/>
      <c r="K21" s="20"/>
      <c r="L21" s="18"/>
    </row>
    <row r="22" spans="1:12" ht="30" customHeight="1" x14ac:dyDescent="0.3">
      <c r="A22" s="27" t="s">
        <v>1553</v>
      </c>
      <c r="B22" s="47" t="s">
        <v>9</v>
      </c>
      <c r="C22" s="47"/>
      <c r="D22" s="47" t="s">
        <v>47</v>
      </c>
      <c r="E22" s="46">
        <v>1972</v>
      </c>
      <c r="F22" s="3">
        <v>1</v>
      </c>
      <c r="G22" s="3"/>
      <c r="H22" s="4">
        <v>275</v>
      </c>
      <c r="I22" s="4">
        <f t="shared" si="0"/>
        <v>332.75</v>
      </c>
      <c r="J22" s="18"/>
      <c r="K22" s="20"/>
      <c r="L22" s="18"/>
    </row>
    <row r="23" spans="1:12" ht="30" customHeight="1" x14ac:dyDescent="0.3">
      <c r="A23" s="64" t="s">
        <v>1627</v>
      </c>
      <c r="B23" s="47" t="s">
        <v>1628</v>
      </c>
      <c r="C23" s="47"/>
      <c r="D23" s="47" t="s">
        <v>305</v>
      </c>
      <c r="E23" s="46">
        <v>2001</v>
      </c>
      <c r="F23" s="46">
        <v>1</v>
      </c>
      <c r="G23" s="3"/>
      <c r="H23" s="4">
        <v>275</v>
      </c>
      <c r="I23" s="4">
        <f t="shared" si="0"/>
        <v>332.75</v>
      </c>
      <c r="J23" s="18" t="s">
        <v>10</v>
      </c>
      <c r="K23" s="20"/>
      <c r="L23" s="18"/>
    </row>
    <row r="24" spans="1:12" ht="30" customHeight="1" x14ac:dyDescent="0.3">
      <c r="A24" s="27" t="s">
        <v>139</v>
      </c>
      <c r="B24" s="47" t="s">
        <v>140</v>
      </c>
      <c r="C24" s="47"/>
      <c r="D24" s="47" t="s">
        <v>303</v>
      </c>
      <c r="E24" s="46">
        <v>2005</v>
      </c>
      <c r="F24" s="46">
        <v>0</v>
      </c>
      <c r="G24" s="3"/>
      <c r="H24" s="4">
        <v>275</v>
      </c>
      <c r="I24" s="4">
        <f t="shared" si="0"/>
        <v>332.75</v>
      </c>
      <c r="J24" s="18"/>
      <c r="K24" s="20"/>
      <c r="L24" s="18"/>
    </row>
    <row r="25" spans="1:12" ht="30" customHeight="1" x14ac:dyDescent="0.3">
      <c r="A25" s="27" t="s">
        <v>1562</v>
      </c>
      <c r="B25" s="47" t="s">
        <v>956</v>
      </c>
      <c r="C25" s="47"/>
      <c r="D25" s="47" t="s">
        <v>47</v>
      </c>
      <c r="E25" s="46">
        <v>1994</v>
      </c>
      <c r="F25" s="3">
        <v>1</v>
      </c>
      <c r="G25" s="3"/>
      <c r="H25" s="4">
        <v>280</v>
      </c>
      <c r="I25" s="4">
        <f t="shared" si="0"/>
        <v>338.8</v>
      </c>
      <c r="J25" s="18"/>
      <c r="K25" s="20"/>
      <c r="L25" s="18"/>
    </row>
    <row r="26" spans="1:12" ht="30" customHeight="1" x14ac:dyDescent="0.3">
      <c r="A26" s="27" t="s">
        <v>1230</v>
      </c>
      <c r="B26" s="47" t="s">
        <v>1619</v>
      </c>
      <c r="C26" s="47"/>
      <c r="D26" s="47" t="s">
        <v>160</v>
      </c>
      <c r="E26" s="46">
        <v>2021</v>
      </c>
      <c r="F26" s="46">
        <v>1</v>
      </c>
      <c r="G26" s="3"/>
      <c r="H26" s="4">
        <v>285</v>
      </c>
      <c r="I26" s="4">
        <f t="shared" si="0"/>
        <v>344.84999999999997</v>
      </c>
      <c r="J26" s="18"/>
      <c r="K26" s="20"/>
      <c r="L26" s="18"/>
    </row>
    <row r="27" spans="1:12" ht="30" customHeight="1" x14ac:dyDescent="0.3">
      <c r="A27" s="64" t="s">
        <v>1034</v>
      </c>
      <c r="B27" s="47" t="s">
        <v>1010</v>
      </c>
      <c r="C27" s="47"/>
      <c r="D27" s="47" t="s">
        <v>160</v>
      </c>
      <c r="E27" s="46">
        <v>1976</v>
      </c>
      <c r="F27" s="46">
        <v>3</v>
      </c>
      <c r="G27" s="3"/>
      <c r="H27" s="4">
        <v>295</v>
      </c>
      <c r="I27" s="4">
        <f t="shared" si="0"/>
        <v>356.95</v>
      </c>
      <c r="J27" s="18" t="s">
        <v>10</v>
      </c>
      <c r="K27" s="20"/>
      <c r="L27" s="18"/>
    </row>
    <row r="28" spans="1:12" ht="30" customHeight="1" x14ac:dyDescent="0.3">
      <c r="A28" s="51" t="s">
        <v>1037</v>
      </c>
      <c r="B28" s="3" t="s">
        <v>1010</v>
      </c>
      <c r="C28" s="3"/>
      <c r="D28" s="48" t="s">
        <v>160</v>
      </c>
      <c r="E28" s="48">
        <v>1978</v>
      </c>
      <c r="F28" s="48">
        <v>1</v>
      </c>
      <c r="G28" s="48"/>
      <c r="H28" s="4">
        <v>295</v>
      </c>
      <c r="I28" s="4">
        <f t="shared" si="0"/>
        <v>356.95</v>
      </c>
      <c r="J28" s="18"/>
      <c r="K28" s="20"/>
      <c r="L28" s="18"/>
    </row>
    <row r="29" spans="1:12" ht="30" customHeight="1" x14ac:dyDescent="0.3">
      <c r="A29" s="19" t="s">
        <v>548</v>
      </c>
      <c r="B29" s="3" t="s">
        <v>145</v>
      </c>
      <c r="C29" s="47"/>
      <c r="D29" s="3" t="s">
        <v>160</v>
      </c>
      <c r="E29" s="3">
        <v>2005</v>
      </c>
      <c r="F29" s="3">
        <v>1</v>
      </c>
      <c r="G29" s="3"/>
      <c r="H29" s="4">
        <v>295</v>
      </c>
      <c r="I29" s="4">
        <f t="shared" si="0"/>
        <v>356.95</v>
      </c>
      <c r="J29" s="18"/>
      <c r="K29" s="20"/>
      <c r="L29" s="18"/>
    </row>
    <row r="30" spans="1:12" ht="30" customHeight="1" x14ac:dyDescent="0.3">
      <c r="A30" s="63" t="s">
        <v>164</v>
      </c>
      <c r="B30" s="3" t="s">
        <v>969</v>
      </c>
      <c r="C30" s="3"/>
      <c r="D30" s="3" t="s">
        <v>160</v>
      </c>
      <c r="E30" s="3">
        <v>2017</v>
      </c>
      <c r="F30" s="3">
        <v>1</v>
      </c>
      <c r="G30" s="3"/>
      <c r="H30" s="4">
        <v>295</v>
      </c>
      <c r="I30" s="4">
        <f t="shared" si="0"/>
        <v>356.95</v>
      </c>
      <c r="J30" s="3"/>
      <c r="K30" s="20"/>
      <c r="L30" s="18"/>
    </row>
    <row r="31" spans="1:12" ht="30" customHeight="1" x14ac:dyDescent="0.3">
      <c r="A31" s="19" t="s">
        <v>185</v>
      </c>
      <c r="B31" s="3" t="s">
        <v>1008</v>
      </c>
      <c r="C31" s="47" t="s">
        <v>412</v>
      </c>
      <c r="D31" s="3" t="s">
        <v>160</v>
      </c>
      <c r="E31" s="3">
        <v>2021</v>
      </c>
      <c r="F31" s="3">
        <v>1</v>
      </c>
      <c r="G31" s="3"/>
      <c r="H31" s="4">
        <v>295</v>
      </c>
      <c r="I31" s="4">
        <f t="shared" si="0"/>
        <v>356.95</v>
      </c>
      <c r="J31" s="18"/>
      <c r="K31" s="20"/>
      <c r="L31" s="18"/>
    </row>
    <row r="32" spans="1:12" ht="30" customHeight="1" x14ac:dyDescent="0.3">
      <c r="A32" s="19" t="s">
        <v>1455</v>
      </c>
      <c r="B32" s="3" t="s">
        <v>762</v>
      </c>
      <c r="C32" s="47" t="s">
        <v>412</v>
      </c>
      <c r="D32" s="3" t="s">
        <v>160</v>
      </c>
      <c r="E32" s="3">
        <v>2021</v>
      </c>
      <c r="F32" s="3">
        <v>1</v>
      </c>
      <c r="G32" s="3"/>
      <c r="H32" s="4">
        <v>295</v>
      </c>
      <c r="I32" s="4">
        <f t="shared" si="0"/>
        <v>356.95</v>
      </c>
      <c r="J32" s="18"/>
      <c r="K32" s="20"/>
      <c r="L32" s="18"/>
    </row>
    <row r="33" spans="1:12" ht="30" customHeight="1" x14ac:dyDescent="0.3">
      <c r="A33" s="64" t="s">
        <v>1552</v>
      </c>
      <c r="B33" s="47" t="s">
        <v>9</v>
      </c>
      <c r="C33" s="47"/>
      <c r="D33" s="47" t="s">
        <v>47</v>
      </c>
      <c r="E33" s="46">
        <v>1972</v>
      </c>
      <c r="F33" s="46">
        <v>1</v>
      </c>
      <c r="G33" s="3"/>
      <c r="H33" s="4">
        <v>295</v>
      </c>
      <c r="I33" s="4">
        <f t="shared" si="0"/>
        <v>356.95</v>
      </c>
      <c r="J33" s="18" t="s">
        <v>10</v>
      </c>
      <c r="K33" s="20"/>
      <c r="L33" s="18"/>
    </row>
    <row r="34" spans="1:12" ht="30" customHeight="1" x14ac:dyDescent="0.3">
      <c r="A34" s="64" t="s">
        <v>779</v>
      </c>
      <c r="B34" s="47" t="s">
        <v>88</v>
      </c>
      <c r="C34" s="47"/>
      <c r="D34" s="47" t="s">
        <v>302</v>
      </c>
      <c r="E34" s="46">
        <v>2016</v>
      </c>
      <c r="F34" s="46">
        <v>1</v>
      </c>
      <c r="G34" s="3"/>
      <c r="H34" s="4">
        <v>295</v>
      </c>
      <c r="I34" s="4">
        <f t="shared" si="0"/>
        <v>356.95</v>
      </c>
      <c r="J34" s="18"/>
      <c r="K34" s="20"/>
      <c r="L34" s="18"/>
    </row>
    <row r="35" spans="1:12" ht="30" customHeight="1" x14ac:dyDescent="0.3">
      <c r="A35" s="27" t="s">
        <v>717</v>
      </c>
      <c r="B35" s="47" t="s">
        <v>503</v>
      </c>
      <c r="C35" s="47" t="s">
        <v>431</v>
      </c>
      <c r="D35" s="47" t="s">
        <v>302</v>
      </c>
      <c r="E35" s="46">
        <v>2009</v>
      </c>
      <c r="F35" s="46">
        <v>3</v>
      </c>
      <c r="G35" s="3"/>
      <c r="H35" s="4">
        <v>295</v>
      </c>
      <c r="I35" s="4">
        <f t="shared" si="0"/>
        <v>356.95</v>
      </c>
      <c r="J35" s="18"/>
      <c r="K35" s="20"/>
      <c r="L35" s="18"/>
    </row>
    <row r="36" spans="1:12" ht="30" customHeight="1" x14ac:dyDescent="0.3">
      <c r="A36" s="27" t="s">
        <v>515</v>
      </c>
      <c r="B36" s="47" t="s">
        <v>516</v>
      </c>
      <c r="C36" s="47" t="s">
        <v>1001</v>
      </c>
      <c r="D36" s="47" t="s">
        <v>300</v>
      </c>
      <c r="E36" s="46">
        <v>1971</v>
      </c>
      <c r="F36" s="46">
        <v>2</v>
      </c>
      <c r="G36" s="3"/>
      <c r="H36" s="4">
        <v>295</v>
      </c>
      <c r="I36" s="4">
        <f t="shared" si="0"/>
        <v>356.95</v>
      </c>
      <c r="J36" s="18"/>
      <c r="K36" s="20"/>
      <c r="L36" s="18"/>
    </row>
    <row r="37" spans="1:12" ht="30" customHeight="1" x14ac:dyDescent="0.3">
      <c r="A37" s="64" t="s">
        <v>297</v>
      </c>
      <c r="B37" s="47" t="s">
        <v>298</v>
      </c>
      <c r="C37" s="47"/>
      <c r="D37" s="47" t="s">
        <v>307</v>
      </c>
      <c r="E37" s="46">
        <v>1953</v>
      </c>
      <c r="F37" s="46">
        <v>3</v>
      </c>
      <c r="G37" s="3"/>
      <c r="H37" s="4">
        <v>295</v>
      </c>
      <c r="I37" s="4">
        <f t="shared" si="0"/>
        <v>356.95</v>
      </c>
      <c r="J37" s="18" t="s">
        <v>10</v>
      </c>
      <c r="K37" s="20"/>
      <c r="L37" s="18"/>
    </row>
    <row r="38" spans="1:12" ht="30" customHeight="1" x14ac:dyDescent="0.3">
      <c r="A38" s="64" t="s">
        <v>1415</v>
      </c>
      <c r="B38" s="47" t="s">
        <v>1414</v>
      </c>
      <c r="C38" s="47" t="s">
        <v>1000</v>
      </c>
      <c r="D38" s="47" t="s">
        <v>303</v>
      </c>
      <c r="E38" s="46">
        <v>2020</v>
      </c>
      <c r="F38" s="3">
        <v>1</v>
      </c>
      <c r="G38" s="3"/>
      <c r="H38" s="4">
        <v>295</v>
      </c>
      <c r="I38" s="4">
        <f t="shared" si="0"/>
        <v>356.95</v>
      </c>
      <c r="J38" s="18"/>
      <c r="K38" s="20"/>
      <c r="L38" s="18"/>
    </row>
    <row r="39" spans="1:12" ht="30" customHeight="1" x14ac:dyDescent="0.3">
      <c r="A39" s="64" t="s">
        <v>1416</v>
      </c>
      <c r="B39" s="47" t="s">
        <v>1414</v>
      </c>
      <c r="C39" s="47" t="s">
        <v>1000</v>
      </c>
      <c r="D39" s="47" t="s">
        <v>303</v>
      </c>
      <c r="E39" s="46">
        <v>1990</v>
      </c>
      <c r="F39" s="46">
        <v>1</v>
      </c>
      <c r="G39" s="3"/>
      <c r="H39" s="4">
        <v>295</v>
      </c>
      <c r="I39" s="4">
        <f t="shared" si="0"/>
        <v>356.95</v>
      </c>
      <c r="J39" s="18"/>
      <c r="K39" s="20"/>
      <c r="L39" s="18"/>
    </row>
    <row r="40" spans="1:12" ht="30" customHeight="1" x14ac:dyDescent="0.3">
      <c r="A40" s="64" t="s">
        <v>181</v>
      </c>
      <c r="B40" s="47" t="s">
        <v>182</v>
      </c>
      <c r="C40" s="47"/>
      <c r="D40" s="47" t="s">
        <v>160</v>
      </c>
      <c r="E40" s="46">
        <v>2015</v>
      </c>
      <c r="F40" s="46">
        <v>3</v>
      </c>
      <c r="G40" s="3"/>
      <c r="H40" s="4">
        <v>325</v>
      </c>
      <c r="I40" s="4">
        <f t="shared" si="0"/>
        <v>393.25</v>
      </c>
      <c r="J40" s="18" t="s">
        <v>10</v>
      </c>
      <c r="K40" s="20"/>
      <c r="L40" s="18"/>
    </row>
    <row r="41" spans="1:12" ht="30" customHeight="1" x14ac:dyDescent="0.3">
      <c r="A41" s="64" t="s">
        <v>181</v>
      </c>
      <c r="B41" s="47" t="s">
        <v>182</v>
      </c>
      <c r="C41" s="47"/>
      <c r="D41" s="47" t="s">
        <v>160</v>
      </c>
      <c r="E41" s="46">
        <v>2016</v>
      </c>
      <c r="F41" s="46">
        <v>3</v>
      </c>
      <c r="G41" s="3"/>
      <c r="H41" s="4">
        <v>325</v>
      </c>
      <c r="I41" s="4">
        <f t="shared" si="0"/>
        <v>393.25</v>
      </c>
      <c r="J41" s="18"/>
      <c r="K41" s="20"/>
      <c r="L41" s="18"/>
    </row>
    <row r="42" spans="1:12" ht="30" customHeight="1" x14ac:dyDescent="0.3">
      <c r="A42" s="64" t="s">
        <v>1038</v>
      </c>
      <c r="B42" s="47" t="s">
        <v>1010</v>
      </c>
      <c r="C42" s="47"/>
      <c r="D42" s="47" t="s">
        <v>160</v>
      </c>
      <c r="E42" s="46">
        <v>1978</v>
      </c>
      <c r="F42" s="46">
        <v>3</v>
      </c>
      <c r="G42" s="3"/>
      <c r="H42" s="4">
        <v>325</v>
      </c>
      <c r="I42" s="4">
        <f t="shared" si="0"/>
        <v>393.25</v>
      </c>
      <c r="J42" s="18"/>
      <c r="K42" s="20"/>
      <c r="L42" s="18"/>
    </row>
    <row r="43" spans="1:12" ht="30" customHeight="1" x14ac:dyDescent="0.3">
      <c r="A43" s="64" t="s">
        <v>1033</v>
      </c>
      <c r="B43" s="47" t="s">
        <v>1010</v>
      </c>
      <c r="C43" s="47"/>
      <c r="D43" s="3" t="s">
        <v>160</v>
      </c>
      <c r="E43" s="46">
        <v>1978</v>
      </c>
      <c r="F43" s="46">
        <v>1</v>
      </c>
      <c r="G43" s="3"/>
      <c r="H43" s="4">
        <v>325</v>
      </c>
      <c r="I43" s="4">
        <f t="shared" si="0"/>
        <v>393.25</v>
      </c>
      <c r="J43" s="18" t="s">
        <v>10</v>
      </c>
      <c r="K43" s="20"/>
      <c r="L43" s="18"/>
    </row>
    <row r="44" spans="1:12" ht="30" customHeight="1" x14ac:dyDescent="0.3">
      <c r="A44" s="27" t="s">
        <v>510</v>
      </c>
      <c r="B44" s="47" t="s">
        <v>85</v>
      </c>
      <c r="C44" s="47" t="s">
        <v>412</v>
      </c>
      <c r="D44" s="47" t="s">
        <v>160</v>
      </c>
      <c r="E44" s="46">
        <v>1997</v>
      </c>
      <c r="F44" s="46">
        <v>6</v>
      </c>
      <c r="G44" s="3"/>
      <c r="H44" s="4">
        <v>325</v>
      </c>
      <c r="I44" s="4">
        <f t="shared" si="0"/>
        <v>393.25</v>
      </c>
      <c r="J44" s="18"/>
      <c r="K44" s="20"/>
      <c r="L44" s="18"/>
    </row>
    <row r="45" spans="1:12" ht="30" customHeight="1" x14ac:dyDescent="0.3">
      <c r="A45" s="27" t="s">
        <v>1705</v>
      </c>
      <c r="B45" s="47" t="s">
        <v>1008</v>
      </c>
      <c r="C45" s="47" t="s">
        <v>412</v>
      </c>
      <c r="D45" s="47" t="s">
        <v>160</v>
      </c>
      <c r="E45" s="46">
        <v>2021</v>
      </c>
      <c r="F45" s="46">
        <v>1</v>
      </c>
      <c r="G45" s="3"/>
      <c r="H45" s="4">
        <v>325</v>
      </c>
      <c r="I45" s="4">
        <f t="shared" si="0"/>
        <v>393.25</v>
      </c>
      <c r="J45" s="18"/>
      <c r="K45" s="20"/>
      <c r="L45" s="18"/>
    </row>
    <row r="46" spans="1:12" ht="30" customHeight="1" x14ac:dyDescent="0.3">
      <c r="A46" s="27" t="s">
        <v>1489</v>
      </c>
      <c r="B46" s="47" t="s">
        <v>485</v>
      </c>
      <c r="C46" s="47"/>
      <c r="D46" s="47" t="s">
        <v>160</v>
      </c>
      <c r="E46" s="46">
        <v>2018</v>
      </c>
      <c r="F46" s="46">
        <v>1</v>
      </c>
      <c r="G46" s="3"/>
      <c r="H46" s="4">
        <v>325</v>
      </c>
      <c r="I46" s="4">
        <f t="shared" si="0"/>
        <v>393.25</v>
      </c>
      <c r="J46" s="18"/>
      <c r="K46" s="20"/>
      <c r="L46" s="18"/>
    </row>
    <row r="47" spans="1:12" ht="30" customHeight="1" x14ac:dyDescent="0.3">
      <c r="A47" s="27" t="s">
        <v>1223</v>
      </c>
      <c r="B47" s="47" t="s">
        <v>170</v>
      </c>
      <c r="C47" s="47"/>
      <c r="D47" s="47" t="s">
        <v>160</v>
      </c>
      <c r="E47" s="46">
        <v>2014</v>
      </c>
      <c r="F47" s="46">
        <v>1</v>
      </c>
      <c r="G47" s="3"/>
      <c r="H47" s="4">
        <v>325</v>
      </c>
      <c r="I47" s="4">
        <f t="shared" si="0"/>
        <v>393.25</v>
      </c>
      <c r="J47" s="18"/>
      <c r="K47" s="20"/>
      <c r="L47" s="18"/>
    </row>
    <row r="48" spans="1:12" ht="30" customHeight="1" x14ac:dyDescent="0.3">
      <c r="A48" s="64" t="s">
        <v>1020</v>
      </c>
      <c r="B48" s="47" t="s">
        <v>9</v>
      </c>
      <c r="C48" s="47"/>
      <c r="D48" s="47" t="s">
        <v>47</v>
      </c>
      <c r="E48" s="46">
        <v>1974</v>
      </c>
      <c r="F48" s="3">
        <v>1</v>
      </c>
      <c r="G48" s="3"/>
      <c r="H48" s="4">
        <v>325</v>
      </c>
      <c r="I48" s="4">
        <f t="shared" si="0"/>
        <v>393.25</v>
      </c>
      <c r="J48" s="18"/>
      <c r="K48" s="20"/>
      <c r="L48" s="18"/>
    </row>
    <row r="49" spans="1:12" ht="30" customHeight="1" x14ac:dyDescent="0.3">
      <c r="A49" s="64" t="s">
        <v>398</v>
      </c>
      <c r="B49" s="47" t="s">
        <v>9</v>
      </c>
      <c r="C49" s="47"/>
      <c r="D49" s="47" t="s">
        <v>47</v>
      </c>
      <c r="E49" s="46">
        <v>1989</v>
      </c>
      <c r="F49" s="46">
        <v>1</v>
      </c>
      <c r="G49" s="3"/>
      <c r="H49" s="4">
        <v>325</v>
      </c>
      <c r="I49" s="4">
        <f t="shared" si="0"/>
        <v>393.25</v>
      </c>
      <c r="J49" s="18" t="s">
        <v>10</v>
      </c>
      <c r="K49" s="20"/>
      <c r="L49" s="18"/>
    </row>
    <row r="50" spans="1:12" ht="30" customHeight="1" x14ac:dyDescent="0.3">
      <c r="A50" s="19" t="s">
        <v>863</v>
      </c>
      <c r="B50" s="3" t="s">
        <v>11</v>
      </c>
      <c r="C50" s="3"/>
      <c r="D50" s="3" t="s">
        <v>47</v>
      </c>
      <c r="E50" s="3">
        <v>1990</v>
      </c>
      <c r="F50" s="3">
        <v>1</v>
      </c>
      <c r="G50" s="3"/>
      <c r="H50" s="4">
        <v>325</v>
      </c>
      <c r="I50" s="4">
        <f t="shared" si="0"/>
        <v>393.25</v>
      </c>
      <c r="J50" s="3"/>
      <c r="K50" s="20" t="s">
        <v>66</v>
      </c>
      <c r="L50" s="18"/>
    </row>
    <row r="51" spans="1:12" ht="30" customHeight="1" x14ac:dyDescent="0.3">
      <c r="A51" s="19" t="s">
        <v>1591</v>
      </c>
      <c r="B51" s="46" t="s">
        <v>11</v>
      </c>
      <c r="C51" s="47"/>
      <c r="D51" s="3" t="s">
        <v>47</v>
      </c>
      <c r="E51" s="46">
        <v>1990</v>
      </c>
      <c r="F51" s="46">
        <v>1</v>
      </c>
      <c r="G51" s="3"/>
      <c r="H51" s="4">
        <v>325</v>
      </c>
      <c r="I51" s="4">
        <f t="shared" si="0"/>
        <v>393.25</v>
      </c>
      <c r="J51" s="18"/>
      <c r="K51" s="20" t="s">
        <v>40</v>
      </c>
      <c r="L51" s="18"/>
    </row>
    <row r="52" spans="1:12" ht="30" customHeight="1" x14ac:dyDescent="0.3">
      <c r="A52" s="19" t="s">
        <v>716</v>
      </c>
      <c r="B52" s="3" t="s">
        <v>503</v>
      </c>
      <c r="C52" s="3"/>
      <c r="D52" s="3" t="s">
        <v>302</v>
      </c>
      <c r="E52" s="3">
        <v>2016</v>
      </c>
      <c r="F52" s="3">
        <v>2</v>
      </c>
      <c r="G52" s="3"/>
      <c r="H52" s="4">
        <v>325</v>
      </c>
      <c r="I52" s="4">
        <f t="shared" si="0"/>
        <v>393.25</v>
      </c>
      <c r="J52" s="18"/>
      <c r="K52" s="20" t="s">
        <v>16</v>
      </c>
      <c r="L52" s="18"/>
    </row>
    <row r="53" spans="1:12" ht="30" customHeight="1" x14ac:dyDescent="0.3">
      <c r="A53" s="27" t="s">
        <v>716</v>
      </c>
      <c r="B53" s="47" t="s">
        <v>503</v>
      </c>
      <c r="C53" s="47"/>
      <c r="D53" s="47" t="s">
        <v>302</v>
      </c>
      <c r="E53" s="46">
        <v>2020</v>
      </c>
      <c r="F53" s="46">
        <v>8</v>
      </c>
      <c r="G53" s="3"/>
      <c r="H53" s="4">
        <v>325</v>
      </c>
      <c r="I53" s="4">
        <f t="shared" si="0"/>
        <v>393.25</v>
      </c>
      <c r="J53" s="18"/>
      <c r="K53" s="20"/>
      <c r="L53" s="18"/>
    </row>
    <row r="54" spans="1:12" ht="30" customHeight="1" x14ac:dyDescent="0.3">
      <c r="A54" s="19" t="s">
        <v>1216</v>
      </c>
      <c r="B54" s="3" t="s">
        <v>1215</v>
      </c>
      <c r="C54" s="3" t="s">
        <v>1001</v>
      </c>
      <c r="D54" s="3" t="s">
        <v>300</v>
      </c>
      <c r="E54" s="3">
        <v>2015</v>
      </c>
      <c r="F54" s="3">
        <v>2</v>
      </c>
      <c r="G54" s="3"/>
      <c r="H54" s="4">
        <v>325</v>
      </c>
      <c r="I54" s="4">
        <f t="shared" si="0"/>
        <v>393.25</v>
      </c>
      <c r="J54" s="3"/>
      <c r="K54" s="21"/>
      <c r="L54" s="18"/>
    </row>
    <row r="55" spans="1:12" ht="30" customHeight="1" x14ac:dyDescent="0.3">
      <c r="A55" s="64" t="s">
        <v>1007</v>
      </c>
      <c r="B55" s="47" t="s">
        <v>1008</v>
      </c>
      <c r="C55" s="47" t="s">
        <v>412</v>
      </c>
      <c r="D55" s="47" t="s">
        <v>160</v>
      </c>
      <c r="E55" s="46">
        <v>2019</v>
      </c>
      <c r="F55" s="46">
        <v>1</v>
      </c>
      <c r="G55" s="3"/>
      <c r="H55" s="4">
        <v>335</v>
      </c>
      <c r="I55" s="4">
        <f t="shared" si="0"/>
        <v>405.34999999999997</v>
      </c>
      <c r="J55" s="18"/>
      <c r="K55" s="20"/>
      <c r="L55" s="18"/>
    </row>
    <row r="56" spans="1:12" ht="30" customHeight="1" x14ac:dyDescent="0.3">
      <c r="A56" s="64" t="s">
        <v>1257</v>
      </c>
      <c r="B56" s="47" t="s">
        <v>12</v>
      </c>
      <c r="C56" s="47"/>
      <c r="D56" s="47" t="s">
        <v>47</v>
      </c>
      <c r="E56" s="46">
        <v>1994</v>
      </c>
      <c r="F56" s="46">
        <v>2</v>
      </c>
      <c r="G56" s="3"/>
      <c r="H56" s="4">
        <v>335</v>
      </c>
      <c r="I56" s="4">
        <f t="shared" si="0"/>
        <v>405.34999999999997</v>
      </c>
      <c r="J56" s="18" t="s">
        <v>10</v>
      </c>
      <c r="K56" s="20"/>
      <c r="L56" s="18"/>
    </row>
    <row r="57" spans="1:12" ht="30" customHeight="1" x14ac:dyDescent="0.3">
      <c r="A57" s="19" t="s">
        <v>971</v>
      </c>
      <c r="B57" s="3" t="s">
        <v>970</v>
      </c>
      <c r="C57" s="3" t="s">
        <v>1001</v>
      </c>
      <c r="D57" s="3" t="s">
        <v>300</v>
      </c>
      <c r="E57" s="3" t="s">
        <v>207</v>
      </c>
      <c r="F57" s="3">
        <v>1</v>
      </c>
      <c r="G57" s="3"/>
      <c r="H57" s="4">
        <v>335</v>
      </c>
      <c r="I57" s="4">
        <f t="shared" si="0"/>
        <v>405.34999999999997</v>
      </c>
      <c r="J57" s="18"/>
      <c r="K57" s="20"/>
      <c r="L57" s="18"/>
    </row>
    <row r="58" spans="1:12" ht="30" customHeight="1" x14ac:dyDescent="0.3">
      <c r="A58" s="27" t="s">
        <v>348</v>
      </c>
      <c r="B58" s="47" t="s">
        <v>1219</v>
      </c>
      <c r="C58" s="47" t="s">
        <v>412</v>
      </c>
      <c r="D58" s="47" t="s">
        <v>160</v>
      </c>
      <c r="E58" s="46">
        <v>2019</v>
      </c>
      <c r="F58" s="46">
        <v>6</v>
      </c>
      <c r="G58" s="3"/>
      <c r="H58" s="4">
        <v>345</v>
      </c>
      <c r="I58" s="4">
        <f t="shared" si="0"/>
        <v>417.45</v>
      </c>
      <c r="J58" s="18" t="s">
        <v>10</v>
      </c>
      <c r="K58" s="20"/>
      <c r="L58" s="18"/>
    </row>
    <row r="59" spans="1:12" ht="30" customHeight="1" x14ac:dyDescent="0.3">
      <c r="A59" s="64" t="s">
        <v>983</v>
      </c>
      <c r="B59" s="47" t="s">
        <v>94</v>
      </c>
      <c r="C59" s="47"/>
      <c r="D59" s="47" t="s">
        <v>160</v>
      </c>
      <c r="E59" s="46">
        <v>2019</v>
      </c>
      <c r="F59" s="46">
        <v>6</v>
      </c>
      <c r="G59" s="3"/>
      <c r="H59" s="4">
        <v>345</v>
      </c>
      <c r="I59" s="4">
        <f t="shared" si="0"/>
        <v>417.45</v>
      </c>
      <c r="J59" s="18" t="s">
        <v>10</v>
      </c>
      <c r="K59" s="20"/>
      <c r="L59" s="18"/>
    </row>
    <row r="60" spans="1:12" ht="30" customHeight="1" x14ac:dyDescent="0.3">
      <c r="A60" s="64" t="s">
        <v>335</v>
      </c>
      <c r="B60" s="47" t="s">
        <v>334</v>
      </c>
      <c r="C60" s="47"/>
      <c r="D60" s="47" t="s">
        <v>160</v>
      </c>
      <c r="E60" s="46">
        <v>2010</v>
      </c>
      <c r="F60" s="46">
        <v>1</v>
      </c>
      <c r="G60" s="3"/>
      <c r="H60" s="4">
        <v>345</v>
      </c>
      <c r="I60" s="4">
        <f t="shared" si="0"/>
        <v>417.45</v>
      </c>
      <c r="J60" s="18" t="s">
        <v>10</v>
      </c>
      <c r="K60" s="20"/>
      <c r="L60" s="18"/>
    </row>
    <row r="61" spans="1:12" ht="30" customHeight="1" x14ac:dyDescent="0.3">
      <c r="A61" s="27" t="s">
        <v>1006</v>
      </c>
      <c r="B61" s="47" t="s">
        <v>1005</v>
      </c>
      <c r="C61" s="47"/>
      <c r="D61" s="47" t="s">
        <v>160</v>
      </c>
      <c r="E61" s="46">
        <v>2009</v>
      </c>
      <c r="F61" s="46">
        <v>6</v>
      </c>
      <c r="G61" s="3"/>
      <c r="H61" s="4">
        <v>345</v>
      </c>
      <c r="I61" s="4">
        <f t="shared" si="0"/>
        <v>417.45</v>
      </c>
      <c r="J61" s="18" t="s">
        <v>10</v>
      </c>
      <c r="K61" s="20"/>
      <c r="L61" s="18"/>
    </row>
    <row r="62" spans="1:12" ht="30" customHeight="1" x14ac:dyDescent="0.3">
      <c r="A62" s="64" t="s">
        <v>1643</v>
      </c>
      <c r="B62" s="47" t="s">
        <v>1642</v>
      </c>
      <c r="C62" s="47"/>
      <c r="D62" s="47" t="s">
        <v>160</v>
      </c>
      <c r="E62" s="46">
        <v>1999</v>
      </c>
      <c r="F62" s="46">
        <v>1</v>
      </c>
      <c r="G62" s="3"/>
      <c r="H62" s="4">
        <v>345</v>
      </c>
      <c r="I62" s="4">
        <f t="shared" si="0"/>
        <v>417.45</v>
      </c>
      <c r="J62" s="18"/>
      <c r="K62" s="20"/>
      <c r="L62" s="18"/>
    </row>
    <row r="63" spans="1:12" ht="30" customHeight="1" x14ac:dyDescent="0.3">
      <c r="A63" s="19" t="s">
        <v>510</v>
      </c>
      <c r="B63" s="3" t="s">
        <v>85</v>
      </c>
      <c r="C63" s="3" t="s">
        <v>412</v>
      </c>
      <c r="D63" s="3" t="s">
        <v>160</v>
      </c>
      <c r="E63" s="3">
        <v>2012</v>
      </c>
      <c r="F63" s="3">
        <v>6</v>
      </c>
      <c r="G63" s="3"/>
      <c r="H63" s="4">
        <v>345</v>
      </c>
      <c r="I63" s="4">
        <f t="shared" si="0"/>
        <v>417.45</v>
      </c>
      <c r="J63" s="3"/>
      <c r="K63" s="20"/>
      <c r="L63" s="18"/>
    </row>
    <row r="64" spans="1:12" ht="30" customHeight="1" x14ac:dyDescent="0.3">
      <c r="A64" s="27" t="s">
        <v>510</v>
      </c>
      <c r="B64" s="47" t="s">
        <v>85</v>
      </c>
      <c r="C64" s="47" t="s">
        <v>412</v>
      </c>
      <c r="D64" s="47" t="s">
        <v>160</v>
      </c>
      <c r="E64" s="46">
        <v>2016</v>
      </c>
      <c r="F64" s="46">
        <v>6</v>
      </c>
      <c r="G64" s="3"/>
      <c r="H64" s="4">
        <v>345</v>
      </c>
      <c r="I64" s="4">
        <f t="shared" si="0"/>
        <v>417.45</v>
      </c>
      <c r="J64" s="18" t="s">
        <v>10</v>
      </c>
      <c r="K64" s="20"/>
      <c r="L64" s="18"/>
    </row>
    <row r="65" spans="1:12" ht="30" customHeight="1" x14ac:dyDescent="0.3">
      <c r="A65" s="64" t="s">
        <v>510</v>
      </c>
      <c r="B65" s="47" t="s">
        <v>85</v>
      </c>
      <c r="C65" s="47" t="s">
        <v>412</v>
      </c>
      <c r="D65" s="47" t="s">
        <v>160</v>
      </c>
      <c r="E65" s="46">
        <v>2017</v>
      </c>
      <c r="F65" s="46">
        <v>6</v>
      </c>
      <c r="G65" s="3"/>
      <c r="H65" s="4">
        <v>345</v>
      </c>
      <c r="I65" s="4">
        <f t="shared" si="0"/>
        <v>417.45</v>
      </c>
      <c r="J65" s="18"/>
      <c r="K65" s="20"/>
      <c r="L65" s="18"/>
    </row>
    <row r="66" spans="1:12" ht="30" customHeight="1" x14ac:dyDescent="0.3">
      <c r="A66" s="64" t="s">
        <v>510</v>
      </c>
      <c r="B66" s="47" t="s">
        <v>85</v>
      </c>
      <c r="C66" s="47" t="s">
        <v>412</v>
      </c>
      <c r="D66" s="47" t="s">
        <v>160</v>
      </c>
      <c r="E66" s="46">
        <v>2018</v>
      </c>
      <c r="F66" s="46">
        <v>6</v>
      </c>
      <c r="G66" s="3"/>
      <c r="H66" s="4">
        <v>345</v>
      </c>
      <c r="I66" s="4">
        <f t="shared" si="0"/>
        <v>417.45</v>
      </c>
      <c r="J66" s="18"/>
      <c r="K66" s="20"/>
      <c r="L66" s="18"/>
    </row>
    <row r="67" spans="1:12" ht="30" customHeight="1" x14ac:dyDescent="0.3">
      <c r="A67" s="64" t="s">
        <v>592</v>
      </c>
      <c r="B67" s="47" t="s">
        <v>85</v>
      </c>
      <c r="C67" s="47"/>
      <c r="D67" s="47" t="s">
        <v>160</v>
      </c>
      <c r="E67" s="46">
        <v>2018</v>
      </c>
      <c r="F67" s="46">
        <v>3</v>
      </c>
      <c r="G67" s="3"/>
      <c r="H67" s="4">
        <v>345</v>
      </c>
      <c r="I67" s="4">
        <f t="shared" si="0"/>
        <v>417.45</v>
      </c>
      <c r="J67" s="18"/>
      <c r="K67" s="20"/>
      <c r="L67" s="18"/>
    </row>
    <row r="68" spans="1:12" ht="30" customHeight="1" x14ac:dyDescent="0.3">
      <c r="A68" s="19" t="s">
        <v>1602</v>
      </c>
      <c r="B68" s="3" t="s">
        <v>12</v>
      </c>
      <c r="C68" s="3"/>
      <c r="D68" s="3" t="s">
        <v>47</v>
      </c>
      <c r="E68" s="3">
        <v>1988</v>
      </c>
      <c r="F68" s="3">
        <v>1</v>
      </c>
      <c r="G68" s="3"/>
      <c r="H68" s="4">
        <v>345</v>
      </c>
      <c r="I68" s="4">
        <f t="shared" si="0"/>
        <v>417.45</v>
      </c>
      <c r="J68" s="3"/>
      <c r="K68" s="20"/>
      <c r="L68" s="18"/>
    </row>
    <row r="69" spans="1:12" ht="30" customHeight="1" x14ac:dyDescent="0.3">
      <c r="A69" s="19" t="s">
        <v>1257</v>
      </c>
      <c r="B69" s="3" t="s">
        <v>12</v>
      </c>
      <c r="C69" s="47"/>
      <c r="D69" s="3" t="s">
        <v>47</v>
      </c>
      <c r="E69" s="3">
        <v>1992</v>
      </c>
      <c r="F69" s="3">
        <v>2</v>
      </c>
      <c r="G69" s="3"/>
      <c r="H69" s="4">
        <v>345</v>
      </c>
      <c r="I69" s="4">
        <f t="shared" si="0"/>
        <v>417.45</v>
      </c>
      <c r="J69" s="18"/>
      <c r="K69" s="20"/>
      <c r="L69" s="18"/>
    </row>
    <row r="70" spans="1:12" ht="30" customHeight="1" x14ac:dyDescent="0.3">
      <c r="A70" s="27" t="s">
        <v>1415</v>
      </c>
      <c r="B70" s="47" t="s">
        <v>1414</v>
      </c>
      <c r="C70" s="47" t="s">
        <v>1000</v>
      </c>
      <c r="D70" s="47" t="s">
        <v>303</v>
      </c>
      <c r="E70" s="46">
        <v>1990</v>
      </c>
      <c r="F70" s="46">
        <v>4</v>
      </c>
      <c r="G70" s="3"/>
      <c r="H70" s="4">
        <v>345</v>
      </c>
      <c r="I70" s="4">
        <f t="shared" ref="I70:I129" si="1">H70*$L$7</f>
        <v>417.45</v>
      </c>
      <c r="J70" s="18"/>
      <c r="K70" s="20"/>
      <c r="L70" s="18"/>
    </row>
    <row r="71" spans="1:12" ht="30" customHeight="1" x14ac:dyDescent="0.3">
      <c r="A71" s="19" t="s">
        <v>93</v>
      </c>
      <c r="B71" s="3" t="s">
        <v>360</v>
      </c>
      <c r="C71" s="3" t="s">
        <v>412</v>
      </c>
      <c r="D71" s="3" t="s">
        <v>308</v>
      </c>
      <c r="E71" s="3">
        <v>1959</v>
      </c>
      <c r="F71" s="3">
        <v>1</v>
      </c>
      <c r="G71" s="3"/>
      <c r="H71" s="4">
        <v>350</v>
      </c>
      <c r="I71" s="4">
        <f t="shared" si="1"/>
        <v>423.5</v>
      </c>
      <c r="J71" s="18"/>
      <c r="K71" s="20"/>
      <c r="L71" s="18"/>
    </row>
    <row r="72" spans="1:12" ht="30" customHeight="1" x14ac:dyDescent="0.3">
      <c r="A72" s="27" t="s">
        <v>1026</v>
      </c>
      <c r="B72" s="47" t="s">
        <v>1010</v>
      </c>
      <c r="C72" s="47"/>
      <c r="D72" s="48" t="s">
        <v>160</v>
      </c>
      <c r="E72" s="46">
        <v>1976</v>
      </c>
      <c r="F72" s="46">
        <v>7</v>
      </c>
      <c r="G72" s="3"/>
      <c r="H72" s="4">
        <v>355</v>
      </c>
      <c r="I72" s="4">
        <f t="shared" si="1"/>
        <v>429.55</v>
      </c>
      <c r="J72" s="18" t="s">
        <v>10</v>
      </c>
      <c r="K72" s="20"/>
      <c r="L72" s="18"/>
    </row>
    <row r="73" spans="1:12" ht="30" customHeight="1" x14ac:dyDescent="0.3">
      <c r="A73" s="27" t="s">
        <v>1006</v>
      </c>
      <c r="B73" s="47" t="s">
        <v>1005</v>
      </c>
      <c r="C73" s="47"/>
      <c r="D73" s="47" t="s">
        <v>160</v>
      </c>
      <c r="E73" s="46">
        <v>2010</v>
      </c>
      <c r="F73" s="46">
        <v>6</v>
      </c>
      <c r="G73" s="3"/>
      <c r="H73" s="4">
        <v>355</v>
      </c>
      <c r="I73" s="4">
        <f t="shared" si="1"/>
        <v>429.55</v>
      </c>
      <c r="J73" s="18" t="s">
        <v>10</v>
      </c>
      <c r="K73" s="20"/>
      <c r="L73" s="18"/>
    </row>
    <row r="74" spans="1:12" ht="30" customHeight="1" x14ac:dyDescent="0.3">
      <c r="A74" s="27" t="s">
        <v>510</v>
      </c>
      <c r="B74" s="47" t="s">
        <v>85</v>
      </c>
      <c r="C74" s="47" t="s">
        <v>412</v>
      </c>
      <c r="D74" s="47" t="s">
        <v>160</v>
      </c>
      <c r="E74" s="46">
        <v>2019</v>
      </c>
      <c r="F74" s="46">
        <v>6</v>
      </c>
      <c r="G74" s="3"/>
      <c r="H74" s="4">
        <v>365</v>
      </c>
      <c r="I74" s="4">
        <f t="shared" si="1"/>
        <v>441.65</v>
      </c>
      <c r="J74" s="18"/>
      <c r="K74" s="20"/>
      <c r="L74" s="18"/>
    </row>
    <row r="75" spans="1:12" ht="30" customHeight="1" x14ac:dyDescent="0.3">
      <c r="A75" s="64" t="s">
        <v>1527</v>
      </c>
      <c r="B75" s="47" t="s">
        <v>9</v>
      </c>
      <c r="C75" s="47"/>
      <c r="D75" s="47" t="s">
        <v>47</v>
      </c>
      <c r="E75" s="46">
        <v>1972</v>
      </c>
      <c r="F75" s="46">
        <v>3</v>
      </c>
      <c r="G75" s="3"/>
      <c r="H75" s="4">
        <v>365</v>
      </c>
      <c r="I75" s="4">
        <f t="shared" si="1"/>
        <v>441.65</v>
      </c>
      <c r="J75" s="18" t="s">
        <v>10</v>
      </c>
      <c r="K75" s="20"/>
      <c r="L75" s="18"/>
    </row>
    <row r="76" spans="1:12" ht="30" customHeight="1" x14ac:dyDescent="0.3">
      <c r="A76" s="63" t="s">
        <v>1321</v>
      </c>
      <c r="B76" s="3" t="s">
        <v>1215</v>
      </c>
      <c r="C76" s="3" t="s">
        <v>1001</v>
      </c>
      <c r="D76" s="3" t="s">
        <v>300</v>
      </c>
      <c r="E76" s="3">
        <v>2011</v>
      </c>
      <c r="F76" s="3">
        <v>2</v>
      </c>
      <c r="G76" s="3"/>
      <c r="H76" s="4">
        <v>365</v>
      </c>
      <c r="I76" s="4">
        <f t="shared" si="1"/>
        <v>441.65</v>
      </c>
      <c r="J76" s="3"/>
      <c r="K76" s="20"/>
      <c r="L76" s="18"/>
    </row>
    <row r="77" spans="1:12" ht="30" customHeight="1" x14ac:dyDescent="0.3">
      <c r="A77" s="64" t="s">
        <v>1027</v>
      </c>
      <c r="B77" s="47" t="s">
        <v>1010</v>
      </c>
      <c r="C77" s="47"/>
      <c r="D77" s="47" t="s">
        <v>160</v>
      </c>
      <c r="E77" s="46">
        <v>1976</v>
      </c>
      <c r="F77" s="46">
        <v>2</v>
      </c>
      <c r="G77" s="3"/>
      <c r="H77" s="4">
        <v>375</v>
      </c>
      <c r="I77" s="4">
        <f t="shared" si="1"/>
        <v>453.75</v>
      </c>
      <c r="J77" s="18"/>
      <c r="K77" s="20"/>
      <c r="L77" s="18"/>
    </row>
    <row r="78" spans="1:12" ht="30" customHeight="1" x14ac:dyDescent="0.3">
      <c r="A78" s="64" t="s">
        <v>449</v>
      </c>
      <c r="B78" s="47" t="s">
        <v>80</v>
      </c>
      <c r="C78" s="47"/>
      <c r="D78" s="47" t="s">
        <v>160</v>
      </c>
      <c r="E78" s="46">
        <v>2005</v>
      </c>
      <c r="F78" s="46">
        <v>1</v>
      </c>
      <c r="G78" s="3"/>
      <c r="H78" s="4">
        <v>375</v>
      </c>
      <c r="I78" s="4">
        <f t="shared" si="1"/>
        <v>453.75</v>
      </c>
      <c r="J78" s="18" t="s">
        <v>10</v>
      </c>
      <c r="K78" s="20"/>
      <c r="L78" s="18"/>
    </row>
    <row r="79" spans="1:12" ht="30" customHeight="1" x14ac:dyDescent="0.3">
      <c r="A79" s="64" t="s">
        <v>1674</v>
      </c>
      <c r="B79" s="47" t="s">
        <v>9</v>
      </c>
      <c r="C79" s="47"/>
      <c r="D79" s="47" t="s">
        <v>47</v>
      </c>
      <c r="E79" s="46">
        <v>1955</v>
      </c>
      <c r="F79" s="46">
        <v>1</v>
      </c>
      <c r="G79" s="3"/>
      <c r="H79" s="4">
        <v>375</v>
      </c>
      <c r="I79" s="4">
        <f t="shared" si="1"/>
        <v>453.75</v>
      </c>
      <c r="J79" s="18"/>
      <c r="K79" s="61"/>
      <c r="L79" s="18"/>
    </row>
    <row r="80" spans="1:12" ht="30" customHeight="1" x14ac:dyDescent="0.3">
      <c r="A80" s="64" t="s">
        <v>1476</v>
      </c>
      <c r="B80" s="47" t="s">
        <v>958</v>
      </c>
      <c r="C80" s="47"/>
      <c r="D80" s="47" t="s">
        <v>160</v>
      </c>
      <c r="E80" s="46">
        <v>2012</v>
      </c>
      <c r="F80" s="46">
        <v>1</v>
      </c>
      <c r="G80" s="3"/>
      <c r="H80" s="4">
        <v>385</v>
      </c>
      <c r="I80" s="4">
        <f t="shared" si="1"/>
        <v>465.84999999999997</v>
      </c>
      <c r="J80" s="18"/>
      <c r="K80" s="61"/>
      <c r="L80" s="18"/>
    </row>
    <row r="81" spans="1:12" ht="30" customHeight="1" x14ac:dyDescent="0.3">
      <c r="A81" s="27" t="s">
        <v>1427</v>
      </c>
      <c r="B81" s="47" t="s">
        <v>148</v>
      </c>
      <c r="C81" s="47"/>
      <c r="D81" s="47" t="s">
        <v>160</v>
      </c>
      <c r="E81" s="46">
        <v>2019</v>
      </c>
      <c r="F81" s="46">
        <v>1</v>
      </c>
      <c r="G81" s="3">
        <v>1.5</v>
      </c>
      <c r="H81" s="4">
        <v>385</v>
      </c>
      <c r="I81" s="4">
        <f t="shared" si="1"/>
        <v>465.84999999999997</v>
      </c>
      <c r="J81" s="18"/>
      <c r="K81" s="20"/>
      <c r="L81" s="18"/>
    </row>
    <row r="82" spans="1:12" ht="30" customHeight="1" x14ac:dyDescent="0.3">
      <c r="A82" s="63" t="s">
        <v>1418</v>
      </c>
      <c r="B82" s="3" t="s">
        <v>956</v>
      </c>
      <c r="C82" s="3"/>
      <c r="D82" s="3" t="s">
        <v>47</v>
      </c>
      <c r="E82" s="3">
        <v>1961</v>
      </c>
      <c r="F82" s="3">
        <v>1</v>
      </c>
      <c r="G82" s="3"/>
      <c r="H82" s="4">
        <v>385</v>
      </c>
      <c r="I82" s="4">
        <f t="shared" si="1"/>
        <v>465.84999999999997</v>
      </c>
      <c r="J82" s="3"/>
      <c r="K82" s="20"/>
      <c r="L82" s="18"/>
    </row>
    <row r="83" spans="1:12" ht="30" customHeight="1" x14ac:dyDescent="0.3">
      <c r="A83" s="19" t="s">
        <v>1024</v>
      </c>
      <c r="B83" s="3" t="s">
        <v>1010</v>
      </c>
      <c r="C83" s="3"/>
      <c r="D83" s="3" t="s">
        <v>160</v>
      </c>
      <c r="E83" s="3">
        <v>1976</v>
      </c>
      <c r="F83" s="3">
        <v>1</v>
      </c>
      <c r="G83" s="3"/>
      <c r="H83" s="4">
        <v>395</v>
      </c>
      <c r="I83" s="4">
        <f t="shared" si="1"/>
        <v>477.95</v>
      </c>
      <c r="J83" s="18"/>
      <c r="K83" s="20" t="s">
        <v>636</v>
      </c>
      <c r="L83" s="18"/>
    </row>
    <row r="84" spans="1:12" ht="30" customHeight="1" x14ac:dyDescent="0.3">
      <c r="A84" s="27" t="s">
        <v>1025</v>
      </c>
      <c r="B84" s="47" t="s">
        <v>1010</v>
      </c>
      <c r="C84" s="47"/>
      <c r="D84" s="47" t="s">
        <v>160</v>
      </c>
      <c r="E84" s="46">
        <v>1976</v>
      </c>
      <c r="F84" s="46">
        <v>4</v>
      </c>
      <c r="G84" s="3"/>
      <c r="H84" s="4">
        <v>395</v>
      </c>
      <c r="I84" s="4">
        <f t="shared" si="1"/>
        <v>477.95</v>
      </c>
      <c r="J84" s="18" t="s">
        <v>10</v>
      </c>
      <c r="K84" s="20"/>
      <c r="L84" s="18"/>
    </row>
    <row r="85" spans="1:12" ht="30" customHeight="1" x14ac:dyDescent="0.3">
      <c r="A85" s="27" t="s">
        <v>983</v>
      </c>
      <c r="B85" s="47" t="s">
        <v>94</v>
      </c>
      <c r="C85" s="47"/>
      <c r="D85" s="47" t="s">
        <v>160</v>
      </c>
      <c r="E85" s="46">
        <v>2020</v>
      </c>
      <c r="F85" s="46">
        <v>6</v>
      </c>
      <c r="G85" s="3"/>
      <c r="H85" s="4">
        <v>395</v>
      </c>
      <c r="I85" s="4">
        <f t="shared" si="1"/>
        <v>477.95</v>
      </c>
      <c r="J85" s="18" t="s">
        <v>10</v>
      </c>
      <c r="K85" s="20"/>
      <c r="L85" s="18"/>
    </row>
    <row r="86" spans="1:12" ht="30" customHeight="1" x14ac:dyDescent="0.3">
      <c r="A86" s="27" t="s">
        <v>510</v>
      </c>
      <c r="B86" s="47" t="s">
        <v>85</v>
      </c>
      <c r="C86" s="47" t="s">
        <v>412</v>
      </c>
      <c r="D86" s="47" t="s">
        <v>160</v>
      </c>
      <c r="E86" s="46">
        <v>1994</v>
      </c>
      <c r="F86" s="46">
        <v>6</v>
      </c>
      <c r="G86" s="3"/>
      <c r="H86" s="4">
        <v>395</v>
      </c>
      <c r="I86" s="4">
        <f t="shared" si="1"/>
        <v>477.95</v>
      </c>
      <c r="J86" s="18" t="s">
        <v>10</v>
      </c>
      <c r="K86" s="20"/>
      <c r="L86" s="18"/>
    </row>
    <row r="87" spans="1:12" ht="30" customHeight="1" x14ac:dyDescent="0.3">
      <c r="A87" s="27" t="s">
        <v>510</v>
      </c>
      <c r="B87" s="47" t="s">
        <v>85</v>
      </c>
      <c r="C87" s="47" t="s">
        <v>412</v>
      </c>
      <c r="D87" s="47" t="s">
        <v>160</v>
      </c>
      <c r="E87" s="46">
        <v>2000</v>
      </c>
      <c r="F87" s="46">
        <v>6</v>
      </c>
      <c r="G87" s="3"/>
      <c r="H87" s="4">
        <v>395</v>
      </c>
      <c r="I87" s="4">
        <f t="shared" si="1"/>
        <v>477.95</v>
      </c>
      <c r="J87" s="18"/>
      <c r="K87" s="20"/>
      <c r="L87" s="18"/>
    </row>
    <row r="88" spans="1:12" ht="30" customHeight="1" x14ac:dyDescent="0.3">
      <c r="A88" s="19" t="s">
        <v>510</v>
      </c>
      <c r="B88" s="3" t="s">
        <v>85</v>
      </c>
      <c r="C88" s="3" t="s">
        <v>412</v>
      </c>
      <c r="D88" s="3" t="s">
        <v>160</v>
      </c>
      <c r="E88" s="3">
        <v>2005</v>
      </c>
      <c r="F88" s="3">
        <v>6</v>
      </c>
      <c r="G88" s="3"/>
      <c r="H88" s="4">
        <v>395</v>
      </c>
      <c r="I88" s="4">
        <f t="shared" si="1"/>
        <v>477.95</v>
      </c>
      <c r="J88" s="18"/>
      <c r="K88" s="20" t="s">
        <v>484</v>
      </c>
      <c r="L88" s="18"/>
    </row>
    <row r="89" spans="1:12" ht="30" customHeight="1" x14ac:dyDescent="0.3">
      <c r="A89" s="64" t="s">
        <v>510</v>
      </c>
      <c r="B89" s="47" t="s">
        <v>85</v>
      </c>
      <c r="C89" s="47" t="s">
        <v>412</v>
      </c>
      <c r="D89" s="3" t="s">
        <v>160</v>
      </c>
      <c r="E89" s="46">
        <v>2008</v>
      </c>
      <c r="F89" s="46">
        <v>6</v>
      </c>
      <c r="G89" s="3"/>
      <c r="H89" s="4">
        <v>395</v>
      </c>
      <c r="I89" s="4">
        <f t="shared" si="1"/>
        <v>477.95</v>
      </c>
      <c r="J89" s="18"/>
      <c r="K89" s="20"/>
      <c r="L89" s="18"/>
    </row>
    <row r="90" spans="1:12" ht="30" customHeight="1" x14ac:dyDescent="0.3">
      <c r="A90" s="64" t="s">
        <v>510</v>
      </c>
      <c r="B90" s="47" t="s">
        <v>85</v>
      </c>
      <c r="C90" s="47" t="s">
        <v>412</v>
      </c>
      <c r="D90" s="47" t="s">
        <v>160</v>
      </c>
      <c r="E90" s="46">
        <v>2014</v>
      </c>
      <c r="F90" s="46">
        <v>6</v>
      </c>
      <c r="G90" s="3"/>
      <c r="H90" s="4">
        <v>395</v>
      </c>
      <c r="I90" s="4">
        <f t="shared" si="1"/>
        <v>477.95</v>
      </c>
      <c r="J90" s="18"/>
      <c r="K90" s="20"/>
      <c r="L90" s="18"/>
    </row>
    <row r="91" spans="1:12" ht="30" customHeight="1" x14ac:dyDescent="0.3">
      <c r="A91" s="27" t="s">
        <v>510</v>
      </c>
      <c r="B91" s="47" t="s">
        <v>85</v>
      </c>
      <c r="C91" s="47" t="s">
        <v>412</v>
      </c>
      <c r="D91" s="47" t="s">
        <v>160</v>
      </c>
      <c r="E91" s="46">
        <v>2015</v>
      </c>
      <c r="F91" s="46">
        <v>6</v>
      </c>
      <c r="G91" s="3"/>
      <c r="H91" s="4">
        <v>395</v>
      </c>
      <c r="I91" s="4">
        <f t="shared" si="1"/>
        <v>477.95</v>
      </c>
      <c r="J91" s="18" t="s">
        <v>10</v>
      </c>
      <c r="K91" s="20"/>
      <c r="L91" s="18"/>
    </row>
    <row r="92" spans="1:12" ht="30" customHeight="1" x14ac:dyDescent="0.3">
      <c r="A92" s="19" t="s">
        <v>1506</v>
      </c>
      <c r="B92" s="3" t="s">
        <v>956</v>
      </c>
      <c r="C92" s="3"/>
      <c r="D92" s="3" t="s">
        <v>47</v>
      </c>
      <c r="E92" s="3">
        <v>1972</v>
      </c>
      <c r="F92" s="3">
        <v>1</v>
      </c>
      <c r="G92" s="3"/>
      <c r="H92" s="4">
        <v>395</v>
      </c>
      <c r="I92" s="4">
        <f t="shared" si="1"/>
        <v>477.95</v>
      </c>
      <c r="J92" s="3"/>
      <c r="K92" s="21"/>
      <c r="L92" s="18"/>
    </row>
    <row r="93" spans="1:12" ht="30" customHeight="1" x14ac:dyDescent="0.3">
      <c r="A93" s="19" t="s">
        <v>1526</v>
      </c>
      <c r="B93" s="3" t="s">
        <v>9</v>
      </c>
      <c r="C93" s="47"/>
      <c r="D93" s="3" t="s">
        <v>47</v>
      </c>
      <c r="E93" s="3">
        <v>1972</v>
      </c>
      <c r="F93" s="3">
        <v>3</v>
      </c>
      <c r="G93" s="3"/>
      <c r="H93" s="4">
        <v>395</v>
      </c>
      <c r="I93" s="4">
        <f t="shared" si="1"/>
        <v>477.95</v>
      </c>
      <c r="J93" s="18"/>
      <c r="K93" s="20"/>
      <c r="L93" s="18"/>
    </row>
    <row r="94" spans="1:12" ht="30" customHeight="1" x14ac:dyDescent="0.3">
      <c r="A94" s="27" t="s">
        <v>947</v>
      </c>
      <c r="B94" s="47" t="s">
        <v>948</v>
      </c>
      <c r="C94" s="47" t="s">
        <v>412</v>
      </c>
      <c r="D94" s="47" t="s">
        <v>1336</v>
      </c>
      <c r="E94" s="46">
        <v>2018</v>
      </c>
      <c r="F94" s="46">
        <v>1</v>
      </c>
      <c r="G94" s="3"/>
      <c r="H94" s="4">
        <v>395</v>
      </c>
      <c r="I94" s="4">
        <f t="shared" si="1"/>
        <v>477.95</v>
      </c>
      <c r="J94" s="18" t="s">
        <v>10</v>
      </c>
      <c r="K94" s="20"/>
      <c r="L94" s="18"/>
    </row>
    <row r="95" spans="1:12" ht="30" customHeight="1" x14ac:dyDescent="0.3">
      <c r="A95" s="64" t="s">
        <v>1573</v>
      </c>
      <c r="B95" s="47" t="s">
        <v>551</v>
      </c>
      <c r="C95" s="47"/>
      <c r="D95" s="47" t="s">
        <v>47</v>
      </c>
      <c r="E95" s="46">
        <v>1986</v>
      </c>
      <c r="F95" s="46">
        <v>1</v>
      </c>
      <c r="G95" s="3"/>
      <c r="H95" s="4">
        <v>415</v>
      </c>
      <c r="I95" s="4">
        <f t="shared" si="1"/>
        <v>502.15</v>
      </c>
      <c r="J95" s="18"/>
      <c r="K95" s="20"/>
      <c r="L95" s="18"/>
    </row>
    <row r="96" spans="1:12" ht="30" customHeight="1" x14ac:dyDescent="0.3">
      <c r="A96" s="27" t="s">
        <v>1463</v>
      </c>
      <c r="B96" s="47" t="s">
        <v>9</v>
      </c>
      <c r="C96" s="47"/>
      <c r="D96" s="47" t="s">
        <v>47</v>
      </c>
      <c r="E96" s="46">
        <v>2003</v>
      </c>
      <c r="F96" s="46">
        <v>1</v>
      </c>
      <c r="G96" s="3"/>
      <c r="H96" s="4">
        <v>420</v>
      </c>
      <c r="I96" s="4">
        <f t="shared" si="1"/>
        <v>508.2</v>
      </c>
      <c r="J96" s="18" t="s">
        <v>10</v>
      </c>
      <c r="K96" s="20"/>
      <c r="L96" s="18"/>
    </row>
    <row r="97" spans="1:12" ht="30" customHeight="1" x14ac:dyDescent="0.3">
      <c r="A97" s="19" t="s">
        <v>34</v>
      </c>
      <c r="B97" s="3" t="s">
        <v>9</v>
      </c>
      <c r="C97" s="3"/>
      <c r="D97" s="3" t="s">
        <v>47</v>
      </c>
      <c r="E97" s="3">
        <v>1982</v>
      </c>
      <c r="F97" s="3">
        <v>1</v>
      </c>
      <c r="G97" s="3"/>
      <c r="H97" s="4">
        <v>420</v>
      </c>
      <c r="I97" s="4">
        <f t="shared" si="1"/>
        <v>508.2</v>
      </c>
      <c r="J97" s="3"/>
      <c r="K97" s="20"/>
      <c r="L97" s="18"/>
    </row>
    <row r="98" spans="1:12" ht="30" customHeight="1" x14ac:dyDescent="0.3">
      <c r="A98" s="27" t="s">
        <v>1223</v>
      </c>
      <c r="B98" s="47" t="s">
        <v>170</v>
      </c>
      <c r="C98" s="47"/>
      <c r="D98" s="47" t="s">
        <v>160</v>
      </c>
      <c r="E98" s="46">
        <v>2021</v>
      </c>
      <c r="F98" s="46">
        <v>1</v>
      </c>
      <c r="G98" s="3"/>
      <c r="H98" s="4">
        <v>425</v>
      </c>
      <c r="I98" s="4">
        <f t="shared" si="1"/>
        <v>514.25</v>
      </c>
      <c r="J98" s="18" t="s">
        <v>10</v>
      </c>
      <c r="K98" s="20"/>
      <c r="L98" s="18"/>
    </row>
    <row r="99" spans="1:12" ht="30" customHeight="1" x14ac:dyDescent="0.3">
      <c r="A99" s="64" t="s">
        <v>1573</v>
      </c>
      <c r="B99" s="47" t="s">
        <v>551</v>
      </c>
      <c r="C99" s="47"/>
      <c r="D99" s="47" t="s">
        <v>47</v>
      </c>
      <c r="E99" s="46">
        <v>1985</v>
      </c>
      <c r="F99" s="46">
        <v>1</v>
      </c>
      <c r="G99" s="3"/>
      <c r="H99" s="4">
        <v>425</v>
      </c>
      <c r="I99" s="4">
        <f t="shared" si="1"/>
        <v>514.25</v>
      </c>
      <c r="J99" s="18"/>
      <c r="K99" s="61"/>
      <c r="L99" s="18"/>
    </row>
    <row r="100" spans="1:12" ht="30" customHeight="1" x14ac:dyDescent="0.3">
      <c r="A100" s="19" t="s">
        <v>972</v>
      </c>
      <c r="B100" s="3" t="s">
        <v>970</v>
      </c>
      <c r="C100" s="3" t="s">
        <v>1001</v>
      </c>
      <c r="D100" s="3" t="s">
        <v>300</v>
      </c>
      <c r="E100" s="3" t="s">
        <v>207</v>
      </c>
      <c r="F100" s="3">
        <v>1</v>
      </c>
      <c r="G100" s="3"/>
      <c r="H100" s="4">
        <v>425</v>
      </c>
      <c r="I100" s="4">
        <f t="shared" si="1"/>
        <v>514.25</v>
      </c>
      <c r="J100" s="18"/>
      <c r="K100" s="20"/>
      <c r="L100" s="18"/>
    </row>
    <row r="101" spans="1:12" ht="30" customHeight="1" x14ac:dyDescent="0.3">
      <c r="A101" s="27" t="s">
        <v>1431</v>
      </c>
      <c r="B101" s="47" t="s">
        <v>1314</v>
      </c>
      <c r="C101" s="47" t="s">
        <v>412</v>
      </c>
      <c r="D101" s="47" t="s">
        <v>160</v>
      </c>
      <c r="E101" s="46">
        <v>2016</v>
      </c>
      <c r="F101" s="46">
        <v>1</v>
      </c>
      <c r="G101" s="3"/>
      <c r="H101" s="4">
        <v>435</v>
      </c>
      <c r="I101" s="4">
        <f t="shared" si="1"/>
        <v>526.35</v>
      </c>
      <c r="J101" s="18" t="s">
        <v>10</v>
      </c>
      <c r="K101" s="20"/>
      <c r="L101" s="18"/>
    </row>
    <row r="102" spans="1:12" ht="30" customHeight="1" x14ac:dyDescent="0.3">
      <c r="A102" s="63" t="s">
        <v>1355</v>
      </c>
      <c r="B102" s="3" t="s">
        <v>9</v>
      </c>
      <c r="C102" s="3"/>
      <c r="D102" s="3" t="s">
        <v>47</v>
      </c>
      <c r="E102" s="3">
        <v>1998</v>
      </c>
      <c r="F102" s="3">
        <v>1</v>
      </c>
      <c r="G102" s="3"/>
      <c r="H102" s="4">
        <v>435</v>
      </c>
      <c r="I102" s="4">
        <f t="shared" si="1"/>
        <v>526.35</v>
      </c>
      <c r="J102" s="18"/>
      <c r="K102" s="20"/>
      <c r="L102" s="18"/>
    </row>
    <row r="103" spans="1:12" ht="30" customHeight="1" x14ac:dyDescent="0.3">
      <c r="A103" s="63" t="s">
        <v>1234</v>
      </c>
      <c r="B103" s="3" t="s">
        <v>9</v>
      </c>
      <c r="C103" s="3"/>
      <c r="D103" s="3" t="s">
        <v>47</v>
      </c>
      <c r="E103" s="3">
        <v>1998</v>
      </c>
      <c r="F103" s="3">
        <v>2</v>
      </c>
      <c r="G103" s="3"/>
      <c r="H103" s="4">
        <v>435</v>
      </c>
      <c r="I103" s="4">
        <f t="shared" si="1"/>
        <v>526.35</v>
      </c>
      <c r="J103" s="18"/>
      <c r="K103" s="20"/>
      <c r="L103" s="18"/>
    </row>
    <row r="104" spans="1:12" ht="30" customHeight="1" x14ac:dyDescent="0.3">
      <c r="A104" s="64" t="s">
        <v>1706</v>
      </c>
      <c r="B104" s="47" t="s">
        <v>1707</v>
      </c>
      <c r="C104" s="47"/>
      <c r="D104" s="47" t="s">
        <v>160</v>
      </c>
      <c r="E104" s="46">
        <v>2020</v>
      </c>
      <c r="F104" s="46">
        <v>1</v>
      </c>
      <c r="G104" s="3"/>
      <c r="H104" s="4">
        <v>445</v>
      </c>
      <c r="I104" s="4">
        <f t="shared" si="1"/>
        <v>538.44999999999993</v>
      </c>
      <c r="J104" s="18"/>
      <c r="K104" s="61"/>
      <c r="L104" s="18"/>
    </row>
    <row r="105" spans="1:12" ht="30" customHeight="1" x14ac:dyDescent="0.3">
      <c r="A105" s="27" t="s">
        <v>1223</v>
      </c>
      <c r="B105" s="47" t="s">
        <v>170</v>
      </c>
      <c r="C105" s="47"/>
      <c r="D105" s="47" t="s">
        <v>160</v>
      </c>
      <c r="E105" s="46">
        <v>2015</v>
      </c>
      <c r="F105" s="46">
        <v>1</v>
      </c>
      <c r="G105" s="3"/>
      <c r="H105" s="4">
        <v>445</v>
      </c>
      <c r="I105" s="4">
        <f t="shared" si="1"/>
        <v>538.44999999999993</v>
      </c>
      <c r="J105" s="18" t="s">
        <v>10</v>
      </c>
      <c r="K105" s="20"/>
      <c r="L105" s="18"/>
    </row>
    <row r="106" spans="1:12" ht="30" customHeight="1" x14ac:dyDescent="0.3">
      <c r="A106" s="63" t="s">
        <v>1673</v>
      </c>
      <c r="B106" s="3" t="s">
        <v>9</v>
      </c>
      <c r="C106" s="3"/>
      <c r="D106" s="3" t="s">
        <v>47</v>
      </c>
      <c r="E106" s="3">
        <v>1955</v>
      </c>
      <c r="F106" s="3">
        <v>1</v>
      </c>
      <c r="G106" s="3"/>
      <c r="H106" s="4">
        <v>445</v>
      </c>
      <c r="I106" s="4">
        <f t="shared" si="1"/>
        <v>538.44999999999993</v>
      </c>
      <c r="J106" s="18"/>
      <c r="K106" s="20"/>
      <c r="L106" s="18"/>
    </row>
    <row r="107" spans="1:12" ht="30" customHeight="1" x14ac:dyDescent="0.3">
      <c r="A107" s="63" t="s">
        <v>641</v>
      </c>
      <c r="B107" s="3" t="s">
        <v>643</v>
      </c>
      <c r="C107" s="3"/>
      <c r="D107" s="3" t="s">
        <v>642</v>
      </c>
      <c r="E107" s="3">
        <v>2001</v>
      </c>
      <c r="F107" s="3">
        <v>1</v>
      </c>
      <c r="G107" s="3"/>
      <c r="H107" s="4">
        <v>445</v>
      </c>
      <c r="I107" s="4">
        <f t="shared" si="1"/>
        <v>538.44999999999993</v>
      </c>
      <c r="J107" s="18"/>
      <c r="K107" s="20"/>
      <c r="L107" s="18"/>
    </row>
    <row r="108" spans="1:12" ht="30" customHeight="1" x14ac:dyDescent="0.3">
      <c r="A108" s="63" t="s">
        <v>25</v>
      </c>
      <c r="B108" s="3" t="s">
        <v>8</v>
      </c>
      <c r="C108" s="3" t="s">
        <v>1000</v>
      </c>
      <c r="D108" s="3" t="s">
        <v>47</v>
      </c>
      <c r="E108" s="3">
        <v>1963</v>
      </c>
      <c r="F108" s="3">
        <v>1</v>
      </c>
      <c r="G108" s="3"/>
      <c r="H108" s="4">
        <v>450</v>
      </c>
      <c r="I108" s="4">
        <f t="shared" si="1"/>
        <v>544.5</v>
      </c>
      <c r="J108" s="18"/>
      <c r="K108" s="20"/>
      <c r="L108" s="18"/>
    </row>
    <row r="109" spans="1:12" ht="30" customHeight="1" x14ac:dyDescent="0.3">
      <c r="A109" s="27" t="s">
        <v>779</v>
      </c>
      <c r="B109" s="47" t="s">
        <v>88</v>
      </c>
      <c r="C109" s="47"/>
      <c r="D109" s="3" t="s">
        <v>302</v>
      </c>
      <c r="E109" s="46">
        <v>1999</v>
      </c>
      <c r="F109" s="46">
        <v>1</v>
      </c>
      <c r="G109" s="3"/>
      <c r="H109" s="4">
        <v>465</v>
      </c>
      <c r="I109" s="4">
        <f t="shared" si="1"/>
        <v>562.65</v>
      </c>
      <c r="J109" s="18"/>
      <c r="K109" s="20"/>
      <c r="L109" s="18"/>
    </row>
    <row r="110" spans="1:12" ht="30" customHeight="1" x14ac:dyDescent="0.3">
      <c r="A110" s="27" t="s">
        <v>1457</v>
      </c>
      <c r="B110" s="47" t="s">
        <v>1218</v>
      </c>
      <c r="C110" s="47" t="s">
        <v>412</v>
      </c>
      <c r="D110" s="47" t="s">
        <v>160</v>
      </c>
      <c r="E110" s="46">
        <v>2008</v>
      </c>
      <c r="F110" s="46">
        <v>1</v>
      </c>
      <c r="G110" s="3"/>
      <c r="H110" s="4">
        <v>475</v>
      </c>
      <c r="I110" s="4">
        <f t="shared" si="1"/>
        <v>574.75</v>
      </c>
      <c r="J110" s="18" t="s">
        <v>10</v>
      </c>
      <c r="K110" s="20"/>
      <c r="L110" s="18"/>
    </row>
    <row r="111" spans="1:12" ht="30" customHeight="1" x14ac:dyDescent="0.3">
      <c r="A111" s="27" t="s">
        <v>870</v>
      </c>
      <c r="B111" s="47" t="s">
        <v>714</v>
      </c>
      <c r="C111" s="47"/>
      <c r="D111" s="47" t="s">
        <v>160</v>
      </c>
      <c r="E111" s="46">
        <v>1979</v>
      </c>
      <c r="F111" s="46">
        <v>1</v>
      </c>
      <c r="G111" s="3"/>
      <c r="H111" s="4">
        <v>475</v>
      </c>
      <c r="I111" s="4">
        <f t="shared" si="1"/>
        <v>574.75</v>
      </c>
      <c r="J111" s="18"/>
      <c r="K111" s="20"/>
      <c r="L111" s="18"/>
    </row>
    <row r="112" spans="1:12" ht="30" customHeight="1" x14ac:dyDescent="0.3">
      <c r="A112" s="27" t="s">
        <v>1355</v>
      </c>
      <c r="B112" s="47" t="s">
        <v>9</v>
      </c>
      <c r="C112" s="47"/>
      <c r="D112" s="47" t="s">
        <v>47</v>
      </c>
      <c r="E112" s="46">
        <v>2001</v>
      </c>
      <c r="F112" s="46">
        <v>2</v>
      </c>
      <c r="G112" s="3"/>
      <c r="H112" s="4">
        <v>475</v>
      </c>
      <c r="I112" s="4">
        <f t="shared" si="1"/>
        <v>574.75</v>
      </c>
      <c r="J112" s="18" t="s">
        <v>10</v>
      </c>
      <c r="K112" s="20"/>
      <c r="L112" s="18"/>
    </row>
    <row r="113" spans="1:12" ht="30" customHeight="1" x14ac:dyDescent="0.3">
      <c r="A113" s="27" t="s">
        <v>668</v>
      </c>
      <c r="B113" s="47" t="s">
        <v>664</v>
      </c>
      <c r="C113" s="47"/>
      <c r="D113" s="47" t="s">
        <v>305</v>
      </c>
      <c r="E113" s="46">
        <v>1995</v>
      </c>
      <c r="F113" s="46">
        <v>3</v>
      </c>
      <c r="G113" s="3"/>
      <c r="H113" s="4">
        <v>475</v>
      </c>
      <c r="I113" s="4">
        <f t="shared" si="1"/>
        <v>574.75</v>
      </c>
      <c r="J113" s="18" t="s">
        <v>10</v>
      </c>
      <c r="K113" s="20"/>
      <c r="L113" s="18"/>
    </row>
    <row r="114" spans="1:12" ht="30" customHeight="1" x14ac:dyDescent="0.3">
      <c r="A114" s="19" t="s">
        <v>482</v>
      </c>
      <c r="B114" s="3" t="s">
        <v>389</v>
      </c>
      <c r="C114" s="3" t="s">
        <v>412</v>
      </c>
      <c r="D114" s="3" t="s">
        <v>308</v>
      </c>
      <c r="E114" s="3">
        <v>2003</v>
      </c>
      <c r="F114" s="3">
        <v>1</v>
      </c>
      <c r="G114" s="3">
        <v>0.5</v>
      </c>
      <c r="H114" s="4">
        <v>475</v>
      </c>
      <c r="I114" s="4">
        <f t="shared" si="1"/>
        <v>574.75</v>
      </c>
      <c r="J114" s="18" t="s">
        <v>10</v>
      </c>
      <c r="K114" s="20"/>
      <c r="L114" s="18"/>
    </row>
    <row r="115" spans="1:12" ht="30" customHeight="1" x14ac:dyDescent="0.3">
      <c r="A115" s="63" t="s">
        <v>373</v>
      </c>
      <c r="B115" s="3" t="s">
        <v>130</v>
      </c>
      <c r="C115" s="3"/>
      <c r="D115" s="3" t="s">
        <v>160</v>
      </c>
      <c r="E115" s="3">
        <v>2016</v>
      </c>
      <c r="F115" s="3">
        <v>1</v>
      </c>
      <c r="G115" s="3">
        <v>1.5</v>
      </c>
      <c r="H115" s="4">
        <v>495</v>
      </c>
      <c r="I115" s="4">
        <f t="shared" si="1"/>
        <v>598.94999999999993</v>
      </c>
      <c r="J115" s="18"/>
      <c r="K115" s="20" t="s">
        <v>1428</v>
      </c>
      <c r="L115" s="18"/>
    </row>
    <row r="116" spans="1:12" ht="30" customHeight="1" x14ac:dyDescent="0.3">
      <c r="A116" s="63" t="s">
        <v>173</v>
      </c>
      <c r="B116" s="3" t="s">
        <v>958</v>
      </c>
      <c r="C116" s="3"/>
      <c r="D116" s="3" t="s">
        <v>160</v>
      </c>
      <c r="E116" s="3">
        <v>2014</v>
      </c>
      <c r="F116" s="3">
        <v>1</v>
      </c>
      <c r="G116" s="3"/>
      <c r="H116" s="4">
        <v>495</v>
      </c>
      <c r="I116" s="4">
        <f t="shared" si="1"/>
        <v>598.94999999999993</v>
      </c>
      <c r="J116" s="18"/>
      <c r="K116" s="20"/>
      <c r="L116" s="18"/>
    </row>
    <row r="117" spans="1:12" ht="30" customHeight="1" x14ac:dyDescent="0.3">
      <c r="A117" s="64" t="s">
        <v>173</v>
      </c>
      <c r="B117" s="47" t="s">
        <v>958</v>
      </c>
      <c r="C117" s="47"/>
      <c r="D117" s="3" t="s">
        <v>160</v>
      </c>
      <c r="E117" s="46">
        <v>2019</v>
      </c>
      <c r="F117" s="46">
        <v>1</v>
      </c>
      <c r="G117" s="3"/>
      <c r="H117" s="4">
        <v>495</v>
      </c>
      <c r="I117" s="4">
        <f t="shared" si="1"/>
        <v>598.94999999999993</v>
      </c>
      <c r="J117" s="18" t="s">
        <v>10</v>
      </c>
      <c r="K117" s="20"/>
      <c r="L117" s="18"/>
    </row>
    <row r="118" spans="1:12" ht="30" customHeight="1" x14ac:dyDescent="0.3">
      <c r="A118" s="63" t="s">
        <v>983</v>
      </c>
      <c r="B118" s="3" t="s">
        <v>182</v>
      </c>
      <c r="C118" s="3"/>
      <c r="D118" s="3" t="s">
        <v>160</v>
      </c>
      <c r="E118" s="3">
        <v>2015</v>
      </c>
      <c r="F118" s="3">
        <v>1</v>
      </c>
      <c r="G118" s="3"/>
      <c r="H118" s="4">
        <v>495</v>
      </c>
      <c r="I118" s="4">
        <f t="shared" si="1"/>
        <v>598.94999999999993</v>
      </c>
      <c r="J118" s="18"/>
      <c r="K118" s="20"/>
      <c r="L118" s="18"/>
    </row>
    <row r="119" spans="1:12" ht="30" customHeight="1" x14ac:dyDescent="0.3">
      <c r="A119" s="19" t="s">
        <v>983</v>
      </c>
      <c r="B119" s="3" t="s">
        <v>182</v>
      </c>
      <c r="C119" s="3"/>
      <c r="D119" s="3" t="s">
        <v>160</v>
      </c>
      <c r="E119" s="3">
        <v>2016</v>
      </c>
      <c r="F119" s="3">
        <v>1</v>
      </c>
      <c r="G119" s="3"/>
      <c r="H119" s="4">
        <v>495</v>
      </c>
      <c r="I119" s="4">
        <f t="shared" si="1"/>
        <v>598.94999999999993</v>
      </c>
      <c r="J119" s="18"/>
      <c r="K119" s="20"/>
      <c r="L119" s="18"/>
    </row>
    <row r="120" spans="1:12" ht="30" customHeight="1" x14ac:dyDescent="0.3">
      <c r="A120" s="27" t="s">
        <v>379</v>
      </c>
      <c r="B120" s="47" t="s">
        <v>145</v>
      </c>
      <c r="C120" s="3"/>
      <c r="D120" s="47" t="s">
        <v>160</v>
      </c>
      <c r="E120" s="46">
        <v>2012</v>
      </c>
      <c r="F120" s="46">
        <v>1</v>
      </c>
      <c r="G120" s="3"/>
      <c r="H120" s="4">
        <v>495</v>
      </c>
      <c r="I120" s="4">
        <f t="shared" si="1"/>
        <v>598.94999999999993</v>
      </c>
      <c r="J120" s="18"/>
      <c r="K120" s="20"/>
      <c r="L120" s="18"/>
    </row>
    <row r="121" spans="1:12" ht="30" customHeight="1" x14ac:dyDescent="0.3">
      <c r="A121" s="27" t="s">
        <v>1019</v>
      </c>
      <c r="B121" s="47" t="s">
        <v>9</v>
      </c>
      <c r="C121" s="47"/>
      <c r="D121" s="47" t="s">
        <v>47</v>
      </c>
      <c r="E121" s="46">
        <v>1984</v>
      </c>
      <c r="F121" s="46">
        <v>3</v>
      </c>
      <c r="G121" s="3"/>
      <c r="H121" s="4">
        <v>495</v>
      </c>
      <c r="I121" s="4">
        <f t="shared" si="1"/>
        <v>598.94999999999993</v>
      </c>
      <c r="J121" s="18" t="s">
        <v>10</v>
      </c>
      <c r="K121" s="20"/>
      <c r="L121" s="18"/>
    </row>
    <row r="122" spans="1:12" ht="30" customHeight="1" x14ac:dyDescent="0.3">
      <c r="A122" s="63" t="s">
        <v>1257</v>
      </c>
      <c r="B122" s="3" t="s">
        <v>12</v>
      </c>
      <c r="C122" s="3"/>
      <c r="D122" s="3" t="s">
        <v>47</v>
      </c>
      <c r="E122" s="3">
        <v>1989</v>
      </c>
      <c r="F122" s="3">
        <v>3</v>
      </c>
      <c r="G122" s="3"/>
      <c r="H122" s="4">
        <v>495</v>
      </c>
      <c r="I122" s="4">
        <f t="shared" si="1"/>
        <v>598.94999999999993</v>
      </c>
      <c r="J122" s="18"/>
      <c r="K122" s="20"/>
      <c r="L122" s="18"/>
    </row>
    <row r="123" spans="1:12" ht="30" customHeight="1" x14ac:dyDescent="0.3">
      <c r="A123" s="63" t="s">
        <v>781</v>
      </c>
      <c r="B123" s="3" t="s">
        <v>730</v>
      </c>
      <c r="C123" s="3"/>
      <c r="D123" s="3" t="s">
        <v>302</v>
      </c>
      <c r="E123" s="3">
        <v>2003</v>
      </c>
      <c r="F123" s="3">
        <v>2</v>
      </c>
      <c r="G123" s="3"/>
      <c r="H123" s="4">
        <v>495</v>
      </c>
      <c r="I123" s="4">
        <f t="shared" si="1"/>
        <v>598.94999999999993</v>
      </c>
      <c r="J123" s="18"/>
      <c r="K123" s="20"/>
      <c r="L123" s="18"/>
    </row>
    <row r="124" spans="1:12" ht="30" customHeight="1" x14ac:dyDescent="0.3">
      <c r="A124" s="19" t="s">
        <v>1379</v>
      </c>
      <c r="B124" s="3" t="s">
        <v>172</v>
      </c>
      <c r="C124" s="3"/>
      <c r="D124" s="3" t="s">
        <v>302</v>
      </c>
      <c r="E124" s="3">
        <v>2017</v>
      </c>
      <c r="F124" s="3">
        <v>5</v>
      </c>
      <c r="G124" s="3"/>
      <c r="H124" s="4">
        <v>495</v>
      </c>
      <c r="I124" s="4">
        <f t="shared" si="1"/>
        <v>598.94999999999993</v>
      </c>
      <c r="J124" s="18"/>
      <c r="K124" s="20"/>
      <c r="L124" s="18"/>
    </row>
    <row r="125" spans="1:12" ht="30" customHeight="1" x14ac:dyDescent="0.3">
      <c r="A125" s="64" t="s">
        <v>1425</v>
      </c>
      <c r="B125" s="47" t="s">
        <v>148</v>
      </c>
      <c r="C125" s="47"/>
      <c r="D125" s="47" t="s">
        <v>160</v>
      </c>
      <c r="E125" s="46">
        <v>2021</v>
      </c>
      <c r="F125" s="46">
        <v>1</v>
      </c>
      <c r="G125" s="3"/>
      <c r="H125" s="4">
        <v>525</v>
      </c>
      <c r="I125" s="4">
        <f t="shared" si="1"/>
        <v>635.25</v>
      </c>
      <c r="J125" s="18"/>
      <c r="K125" s="20"/>
      <c r="L125" s="18"/>
    </row>
    <row r="126" spans="1:12" ht="30" customHeight="1" x14ac:dyDescent="0.3">
      <c r="A126" s="63" t="s">
        <v>1484</v>
      </c>
      <c r="B126" s="3" t="s">
        <v>12</v>
      </c>
      <c r="C126" s="3"/>
      <c r="D126" s="3" t="s">
        <v>47</v>
      </c>
      <c r="E126" s="3">
        <v>1995</v>
      </c>
      <c r="F126" s="3">
        <v>1</v>
      </c>
      <c r="G126" s="3">
        <v>1.5</v>
      </c>
      <c r="H126" s="4">
        <v>530</v>
      </c>
      <c r="I126" s="4">
        <f t="shared" si="1"/>
        <v>641.29999999999995</v>
      </c>
      <c r="J126" s="18"/>
      <c r="K126" s="20"/>
      <c r="L126" s="18"/>
    </row>
    <row r="127" spans="1:12" ht="30" customHeight="1" x14ac:dyDescent="0.3">
      <c r="A127" s="27" t="s">
        <v>335</v>
      </c>
      <c r="B127" s="47" t="s">
        <v>958</v>
      </c>
      <c r="C127" s="47"/>
      <c r="D127" s="47" t="s">
        <v>160</v>
      </c>
      <c r="E127" s="46">
        <v>2014</v>
      </c>
      <c r="F127" s="46">
        <v>1</v>
      </c>
      <c r="G127" s="3"/>
      <c r="H127" s="4">
        <v>545</v>
      </c>
      <c r="I127" s="4">
        <f t="shared" si="1"/>
        <v>659.44999999999993</v>
      </c>
      <c r="J127" s="18"/>
      <c r="K127" s="20"/>
      <c r="L127" s="18"/>
    </row>
    <row r="128" spans="1:12" ht="30" customHeight="1" x14ac:dyDescent="0.3">
      <c r="A128" s="63" t="s">
        <v>1464</v>
      </c>
      <c r="B128" s="3" t="s">
        <v>9</v>
      </c>
      <c r="C128" s="3"/>
      <c r="D128" s="3" t="s">
        <v>47</v>
      </c>
      <c r="E128" s="3">
        <v>2001</v>
      </c>
      <c r="F128" s="3">
        <v>1</v>
      </c>
      <c r="G128" s="3"/>
      <c r="H128" s="4">
        <v>545</v>
      </c>
      <c r="I128" s="4">
        <f t="shared" si="1"/>
        <v>659.44999999999993</v>
      </c>
      <c r="J128" s="18"/>
      <c r="K128" s="20"/>
      <c r="L128" s="18"/>
    </row>
    <row r="129" spans="1:12" ht="30" customHeight="1" x14ac:dyDescent="0.3">
      <c r="A129" s="27" t="s">
        <v>1355</v>
      </c>
      <c r="B129" s="47" t="s">
        <v>9</v>
      </c>
      <c r="C129" s="47"/>
      <c r="D129" s="47" t="s">
        <v>47</v>
      </c>
      <c r="E129" s="46">
        <v>1995</v>
      </c>
      <c r="F129" s="46">
        <v>1</v>
      </c>
      <c r="G129" s="3"/>
      <c r="H129" s="4">
        <v>545</v>
      </c>
      <c r="I129" s="4">
        <f t="shared" si="1"/>
        <v>659.44999999999993</v>
      </c>
      <c r="J129" s="18" t="s">
        <v>10</v>
      </c>
      <c r="K129" s="20"/>
      <c r="L129" s="18"/>
    </row>
    <row r="130" spans="1:12" ht="30" customHeight="1" x14ac:dyDescent="0.3">
      <c r="A130" s="27" t="s">
        <v>489</v>
      </c>
      <c r="B130" s="47" t="s">
        <v>341</v>
      </c>
      <c r="C130" s="47"/>
      <c r="D130" s="47" t="s">
        <v>302</v>
      </c>
      <c r="E130" s="46">
        <v>2009</v>
      </c>
      <c r="F130" s="46">
        <v>3</v>
      </c>
      <c r="G130" s="3"/>
      <c r="H130" s="4">
        <v>545</v>
      </c>
      <c r="I130" s="4">
        <f t="shared" ref="I130:I188" si="2">H130*$L$7</f>
        <v>659.44999999999993</v>
      </c>
      <c r="J130" s="18" t="s">
        <v>10</v>
      </c>
      <c r="K130" s="20"/>
      <c r="L130" s="18"/>
    </row>
    <row r="131" spans="1:12" ht="30" customHeight="1" x14ac:dyDescent="0.3">
      <c r="A131" s="19" t="s">
        <v>680</v>
      </c>
      <c r="B131" s="3" t="s">
        <v>664</v>
      </c>
      <c r="C131" s="3"/>
      <c r="D131" s="3" t="s">
        <v>305</v>
      </c>
      <c r="E131" s="3">
        <v>1995</v>
      </c>
      <c r="F131" s="3">
        <v>4</v>
      </c>
      <c r="G131" s="3"/>
      <c r="H131" s="4">
        <v>545</v>
      </c>
      <c r="I131" s="4">
        <f t="shared" si="2"/>
        <v>659.44999999999993</v>
      </c>
      <c r="J131" s="18" t="s">
        <v>10</v>
      </c>
      <c r="K131" s="20"/>
      <c r="L131" s="18"/>
    </row>
    <row r="132" spans="1:12" ht="30" customHeight="1" x14ac:dyDescent="0.3">
      <c r="A132" s="19" t="s">
        <v>24</v>
      </c>
      <c r="B132" s="3" t="s">
        <v>8</v>
      </c>
      <c r="C132" s="3" t="s">
        <v>1000</v>
      </c>
      <c r="D132" s="3" t="s">
        <v>47</v>
      </c>
      <c r="E132" s="3">
        <v>1963</v>
      </c>
      <c r="F132" s="3">
        <v>1</v>
      </c>
      <c r="G132" s="3"/>
      <c r="H132" s="4">
        <v>550</v>
      </c>
      <c r="I132" s="4">
        <f t="shared" si="2"/>
        <v>665.5</v>
      </c>
      <c r="J132" s="3"/>
      <c r="K132" s="20"/>
      <c r="L132" s="18"/>
    </row>
    <row r="133" spans="1:12" ht="30" customHeight="1" x14ac:dyDescent="0.3">
      <c r="A133" s="27" t="s">
        <v>864</v>
      </c>
      <c r="B133" s="47" t="s">
        <v>854</v>
      </c>
      <c r="C133" s="47"/>
      <c r="D133" s="47" t="s">
        <v>160</v>
      </c>
      <c r="E133" s="46">
        <v>1994</v>
      </c>
      <c r="F133" s="46">
        <v>2</v>
      </c>
      <c r="G133" s="3"/>
      <c r="H133" s="4">
        <v>575</v>
      </c>
      <c r="I133" s="4">
        <f t="shared" si="2"/>
        <v>695.75</v>
      </c>
      <c r="J133" s="18" t="s">
        <v>10</v>
      </c>
      <c r="K133" s="20"/>
      <c r="L133" s="18"/>
    </row>
    <row r="134" spans="1:12" ht="30" customHeight="1" x14ac:dyDescent="0.3">
      <c r="A134" s="63" t="s">
        <v>1425</v>
      </c>
      <c r="B134" s="3" t="s">
        <v>148</v>
      </c>
      <c r="C134" s="3"/>
      <c r="D134" s="3" t="s">
        <v>160</v>
      </c>
      <c r="E134" s="3">
        <v>2018</v>
      </c>
      <c r="F134" s="3">
        <v>1</v>
      </c>
      <c r="G134" s="3"/>
      <c r="H134" s="4">
        <v>575</v>
      </c>
      <c r="I134" s="4">
        <f t="shared" si="2"/>
        <v>695.75</v>
      </c>
      <c r="J134" s="18" t="s">
        <v>10</v>
      </c>
      <c r="K134" s="20"/>
      <c r="L134" s="18"/>
    </row>
    <row r="135" spans="1:12" ht="30" customHeight="1" x14ac:dyDescent="0.3">
      <c r="A135" s="63" t="s">
        <v>1425</v>
      </c>
      <c r="B135" s="3" t="s">
        <v>148</v>
      </c>
      <c r="C135" s="3"/>
      <c r="D135" s="3" t="s">
        <v>160</v>
      </c>
      <c r="E135" s="3">
        <v>2020</v>
      </c>
      <c r="F135" s="3">
        <v>1</v>
      </c>
      <c r="G135" s="3"/>
      <c r="H135" s="4">
        <v>575</v>
      </c>
      <c r="I135" s="4">
        <f t="shared" si="2"/>
        <v>695.75</v>
      </c>
      <c r="J135" s="18"/>
      <c r="K135" s="20"/>
      <c r="L135" s="18"/>
    </row>
    <row r="136" spans="1:12" ht="30" customHeight="1" x14ac:dyDescent="0.3">
      <c r="A136" s="63" t="s">
        <v>1019</v>
      </c>
      <c r="B136" s="3" t="s">
        <v>9</v>
      </c>
      <c r="C136" s="3"/>
      <c r="D136" s="3" t="s">
        <v>47</v>
      </c>
      <c r="E136" s="3">
        <v>1966</v>
      </c>
      <c r="F136" s="3">
        <v>1</v>
      </c>
      <c r="G136" s="3"/>
      <c r="H136" s="4">
        <v>575</v>
      </c>
      <c r="I136" s="4">
        <f t="shared" si="2"/>
        <v>695.75</v>
      </c>
      <c r="J136" s="18"/>
      <c r="K136" s="20"/>
      <c r="L136" s="18"/>
    </row>
    <row r="137" spans="1:12" ht="30" customHeight="1" x14ac:dyDescent="0.3">
      <c r="A137" s="63" t="s">
        <v>212</v>
      </c>
      <c r="B137" s="3" t="s">
        <v>213</v>
      </c>
      <c r="C137" s="3"/>
      <c r="D137" s="3" t="s">
        <v>307</v>
      </c>
      <c r="E137" s="3" t="s">
        <v>207</v>
      </c>
      <c r="F137" s="3">
        <v>1</v>
      </c>
      <c r="G137" s="3"/>
      <c r="H137" s="4">
        <v>575</v>
      </c>
      <c r="I137" s="4">
        <f t="shared" si="2"/>
        <v>695.75</v>
      </c>
      <c r="J137" s="18"/>
      <c r="K137" s="20" t="s">
        <v>1039</v>
      </c>
      <c r="L137" s="18"/>
    </row>
    <row r="138" spans="1:12" ht="30" customHeight="1" x14ac:dyDescent="0.3">
      <c r="A138" s="63" t="s">
        <v>1400</v>
      </c>
      <c r="B138" s="3" t="s">
        <v>67</v>
      </c>
      <c r="C138" s="3" t="s">
        <v>1000</v>
      </c>
      <c r="D138" s="3" t="s">
        <v>303</v>
      </c>
      <c r="E138" s="3">
        <v>1947</v>
      </c>
      <c r="F138" s="3">
        <v>1</v>
      </c>
      <c r="G138" s="3"/>
      <c r="H138" s="4">
        <v>575</v>
      </c>
      <c r="I138" s="4">
        <f t="shared" si="2"/>
        <v>695.75</v>
      </c>
      <c r="J138" s="18"/>
      <c r="K138" s="20"/>
      <c r="L138" s="18"/>
    </row>
    <row r="139" spans="1:12" ht="30" customHeight="1" x14ac:dyDescent="0.3">
      <c r="A139" s="19" t="s">
        <v>510</v>
      </c>
      <c r="B139" s="3" t="s">
        <v>85</v>
      </c>
      <c r="C139" s="3" t="s">
        <v>412</v>
      </c>
      <c r="D139" s="3" t="s">
        <v>160</v>
      </c>
      <c r="E139" s="3">
        <v>1976</v>
      </c>
      <c r="F139" s="3">
        <v>3</v>
      </c>
      <c r="G139" s="3"/>
      <c r="H139" s="4">
        <v>595</v>
      </c>
      <c r="I139" s="4">
        <f t="shared" si="2"/>
        <v>719.94999999999993</v>
      </c>
      <c r="J139" s="18"/>
      <c r="K139" s="20"/>
      <c r="L139" s="18"/>
    </row>
    <row r="140" spans="1:12" ht="30" customHeight="1" x14ac:dyDescent="0.3">
      <c r="A140" s="27" t="s">
        <v>164</v>
      </c>
      <c r="B140" s="47" t="s">
        <v>485</v>
      </c>
      <c r="C140" s="47"/>
      <c r="D140" s="47" t="s">
        <v>160</v>
      </c>
      <c r="E140" s="46">
        <v>2021</v>
      </c>
      <c r="F140" s="46">
        <v>2</v>
      </c>
      <c r="G140" s="3"/>
      <c r="H140" s="4">
        <v>595</v>
      </c>
      <c r="I140" s="4">
        <f t="shared" si="2"/>
        <v>719.94999999999993</v>
      </c>
      <c r="J140" s="18"/>
      <c r="K140" s="20"/>
      <c r="L140" s="18"/>
    </row>
    <row r="141" spans="1:12" ht="30" customHeight="1" x14ac:dyDescent="0.3">
      <c r="A141" s="27" t="s">
        <v>141</v>
      </c>
      <c r="B141" s="47" t="s">
        <v>1343</v>
      </c>
      <c r="C141" s="47"/>
      <c r="D141" s="47" t="s">
        <v>160</v>
      </c>
      <c r="E141" s="46">
        <v>2018</v>
      </c>
      <c r="F141" s="46">
        <v>1</v>
      </c>
      <c r="G141" s="3"/>
      <c r="H141" s="4">
        <v>595</v>
      </c>
      <c r="I141" s="4">
        <f t="shared" si="2"/>
        <v>719.94999999999993</v>
      </c>
      <c r="J141" s="18"/>
      <c r="K141" s="20"/>
      <c r="L141" s="18"/>
    </row>
    <row r="142" spans="1:12" ht="30" customHeight="1" x14ac:dyDescent="0.3">
      <c r="A142" s="27" t="s">
        <v>1318</v>
      </c>
      <c r="B142" s="47" t="s">
        <v>1313</v>
      </c>
      <c r="C142" s="47" t="s">
        <v>412</v>
      </c>
      <c r="D142" s="47" t="s">
        <v>160</v>
      </c>
      <c r="E142" s="46">
        <v>2018</v>
      </c>
      <c r="F142" s="46">
        <v>1</v>
      </c>
      <c r="G142" s="3"/>
      <c r="H142" s="4">
        <v>595</v>
      </c>
      <c r="I142" s="4">
        <f t="shared" si="2"/>
        <v>719.94999999999993</v>
      </c>
      <c r="J142" s="18"/>
      <c r="K142" s="20"/>
      <c r="L142" s="18"/>
    </row>
    <row r="143" spans="1:12" ht="30" customHeight="1" x14ac:dyDescent="0.3">
      <c r="A143" s="27" t="s">
        <v>1465</v>
      </c>
      <c r="B143" s="47" t="s">
        <v>13</v>
      </c>
      <c r="C143" s="47"/>
      <c r="D143" s="47" t="s">
        <v>47</v>
      </c>
      <c r="E143" s="46">
        <v>2010</v>
      </c>
      <c r="F143" s="46">
        <v>1</v>
      </c>
      <c r="G143" s="3"/>
      <c r="H143" s="4">
        <v>595</v>
      </c>
      <c r="I143" s="4">
        <f t="shared" si="2"/>
        <v>719.94999999999993</v>
      </c>
      <c r="J143" s="18"/>
      <c r="K143" s="20"/>
      <c r="L143" s="18"/>
    </row>
    <row r="144" spans="1:12" ht="30" customHeight="1" x14ac:dyDescent="0.3">
      <c r="A144" s="63" t="s">
        <v>1708</v>
      </c>
      <c r="B144" s="3" t="s">
        <v>1709</v>
      </c>
      <c r="C144" s="3"/>
      <c r="D144" s="3" t="s">
        <v>305</v>
      </c>
      <c r="E144" s="3">
        <v>2012</v>
      </c>
      <c r="F144" s="3">
        <v>1</v>
      </c>
      <c r="G144" s="3"/>
      <c r="H144" s="4">
        <v>595</v>
      </c>
      <c r="I144" s="4">
        <f t="shared" si="2"/>
        <v>719.94999999999993</v>
      </c>
      <c r="J144" s="18"/>
      <c r="K144" s="20"/>
      <c r="L144" s="18"/>
    </row>
    <row r="145" spans="1:12" ht="30" customHeight="1" x14ac:dyDescent="0.3">
      <c r="A145" s="19" t="s">
        <v>1607</v>
      </c>
      <c r="B145" s="3" t="s">
        <v>1566</v>
      </c>
      <c r="C145" s="3" t="s">
        <v>1001</v>
      </c>
      <c r="D145" s="3" t="s">
        <v>300</v>
      </c>
      <c r="E145" s="3">
        <v>1989</v>
      </c>
      <c r="F145" s="3">
        <v>1</v>
      </c>
      <c r="G145" s="3"/>
      <c r="H145" s="4">
        <v>625</v>
      </c>
      <c r="I145" s="4">
        <f t="shared" si="2"/>
        <v>756.25</v>
      </c>
      <c r="J145" s="18"/>
      <c r="K145" s="20"/>
      <c r="L145" s="18"/>
    </row>
    <row r="146" spans="1:12" ht="30" customHeight="1" x14ac:dyDescent="0.3">
      <c r="A146" s="27" t="s">
        <v>1675</v>
      </c>
      <c r="B146" s="47" t="s">
        <v>311</v>
      </c>
      <c r="C146" s="47" t="s">
        <v>412</v>
      </c>
      <c r="D146" s="47" t="s">
        <v>160</v>
      </c>
      <c r="E146" s="46">
        <v>2012</v>
      </c>
      <c r="F146" s="46">
        <v>1</v>
      </c>
      <c r="G146" s="3"/>
      <c r="H146" s="4">
        <v>645</v>
      </c>
      <c r="I146" s="4">
        <f t="shared" si="2"/>
        <v>780.44999999999993</v>
      </c>
      <c r="J146" s="18" t="s">
        <v>10</v>
      </c>
      <c r="K146" s="20"/>
      <c r="L146" s="18"/>
    </row>
    <row r="147" spans="1:12" ht="30" customHeight="1" x14ac:dyDescent="0.3">
      <c r="A147" s="64" t="s">
        <v>871</v>
      </c>
      <c r="B147" s="47" t="s">
        <v>11</v>
      </c>
      <c r="C147" s="47"/>
      <c r="D147" s="47" t="s">
        <v>47</v>
      </c>
      <c r="E147" s="46">
        <v>1995</v>
      </c>
      <c r="F147" s="46">
        <v>2</v>
      </c>
      <c r="G147" s="3"/>
      <c r="H147" s="4">
        <v>645</v>
      </c>
      <c r="I147" s="4">
        <f t="shared" si="2"/>
        <v>780.44999999999993</v>
      </c>
      <c r="J147" s="18"/>
      <c r="K147" s="61"/>
      <c r="L147" s="18"/>
    </row>
    <row r="148" spans="1:12" ht="30" customHeight="1" x14ac:dyDescent="0.3">
      <c r="A148" s="19" t="s">
        <v>1698</v>
      </c>
      <c r="B148" s="3" t="s">
        <v>9</v>
      </c>
      <c r="C148" s="3"/>
      <c r="D148" s="3" t="s">
        <v>47</v>
      </c>
      <c r="E148" s="3">
        <v>1985</v>
      </c>
      <c r="F148" s="3">
        <v>1</v>
      </c>
      <c r="G148" s="3">
        <v>1.5</v>
      </c>
      <c r="H148" s="4">
        <v>645</v>
      </c>
      <c r="I148" s="4">
        <f t="shared" si="2"/>
        <v>780.44999999999993</v>
      </c>
      <c r="J148" s="18"/>
      <c r="K148" s="20" t="s">
        <v>97</v>
      </c>
      <c r="L148" s="18"/>
    </row>
    <row r="149" spans="1:12" ht="30" customHeight="1" x14ac:dyDescent="0.3">
      <c r="A149" s="63" t="s">
        <v>1425</v>
      </c>
      <c r="B149" s="3" t="s">
        <v>148</v>
      </c>
      <c r="C149" s="3"/>
      <c r="D149" s="3" t="s">
        <v>160</v>
      </c>
      <c r="E149" s="3">
        <v>2019</v>
      </c>
      <c r="F149" s="3">
        <v>1</v>
      </c>
      <c r="G149" s="3"/>
      <c r="H149" s="4">
        <v>650</v>
      </c>
      <c r="I149" s="4">
        <f t="shared" si="2"/>
        <v>786.5</v>
      </c>
      <c r="J149" s="18"/>
      <c r="K149" s="20"/>
      <c r="L149" s="18"/>
    </row>
    <row r="150" spans="1:12" ht="30" customHeight="1" x14ac:dyDescent="0.3">
      <c r="A150" s="63" t="s">
        <v>779</v>
      </c>
      <c r="B150" s="3" t="s">
        <v>88</v>
      </c>
      <c r="C150" s="3"/>
      <c r="D150" s="3" t="s">
        <v>302</v>
      </c>
      <c r="E150" s="3">
        <v>1998</v>
      </c>
      <c r="F150" s="3">
        <v>1</v>
      </c>
      <c r="G150" s="3"/>
      <c r="H150" s="4">
        <v>650</v>
      </c>
      <c r="I150" s="4">
        <f t="shared" si="2"/>
        <v>786.5</v>
      </c>
      <c r="J150" s="18"/>
      <c r="K150" s="20"/>
      <c r="L150" s="18"/>
    </row>
    <row r="151" spans="1:12" ht="30" customHeight="1" x14ac:dyDescent="0.3">
      <c r="A151" s="19" t="s">
        <v>44</v>
      </c>
      <c r="B151" s="3" t="s">
        <v>9</v>
      </c>
      <c r="C151" s="3"/>
      <c r="D151" s="3" t="s">
        <v>47</v>
      </c>
      <c r="E151" s="3">
        <v>1982</v>
      </c>
      <c r="F151" s="3">
        <v>1</v>
      </c>
      <c r="G151" s="3"/>
      <c r="H151" s="4">
        <v>675</v>
      </c>
      <c r="I151" s="4">
        <f t="shared" si="2"/>
        <v>816.75</v>
      </c>
      <c r="J151" s="18"/>
      <c r="K151" s="20"/>
      <c r="L151" s="18"/>
    </row>
    <row r="152" spans="1:12" ht="30" customHeight="1" x14ac:dyDescent="0.3">
      <c r="A152" s="19" t="s">
        <v>843</v>
      </c>
      <c r="B152" s="3" t="s">
        <v>9</v>
      </c>
      <c r="C152" s="3"/>
      <c r="D152" s="3" t="s">
        <v>47</v>
      </c>
      <c r="E152" s="3">
        <v>1950</v>
      </c>
      <c r="F152" s="3">
        <v>1</v>
      </c>
      <c r="G152" s="3">
        <v>0.375</v>
      </c>
      <c r="H152" s="4">
        <v>680</v>
      </c>
      <c r="I152" s="4">
        <f t="shared" si="2"/>
        <v>822.8</v>
      </c>
      <c r="J152" s="3"/>
      <c r="K152" s="21"/>
      <c r="L152" s="18"/>
    </row>
    <row r="153" spans="1:12" ht="30" customHeight="1" x14ac:dyDescent="0.3">
      <c r="A153" s="63" t="s">
        <v>841</v>
      </c>
      <c r="B153" s="3" t="s">
        <v>829</v>
      </c>
      <c r="C153" s="3"/>
      <c r="D153" s="3" t="s">
        <v>1336</v>
      </c>
      <c r="E153" s="3">
        <v>2020</v>
      </c>
      <c r="F153" s="3">
        <v>1</v>
      </c>
      <c r="G153" s="3"/>
      <c r="H153" s="4">
        <v>685</v>
      </c>
      <c r="I153" s="4">
        <f t="shared" si="2"/>
        <v>828.85</v>
      </c>
      <c r="J153" s="18"/>
      <c r="K153" s="20"/>
      <c r="L153" s="18"/>
    </row>
    <row r="154" spans="1:12" ht="30" customHeight="1" x14ac:dyDescent="0.3">
      <c r="A154" s="64" t="s">
        <v>335</v>
      </c>
      <c r="B154" s="47" t="s">
        <v>958</v>
      </c>
      <c r="C154" s="47"/>
      <c r="D154" s="47" t="s">
        <v>160</v>
      </c>
      <c r="E154" s="46">
        <v>2012</v>
      </c>
      <c r="F154" s="46">
        <v>1</v>
      </c>
      <c r="G154" s="3"/>
      <c r="H154" s="4">
        <v>695</v>
      </c>
      <c r="I154" s="4">
        <f t="shared" si="2"/>
        <v>840.94999999999993</v>
      </c>
      <c r="J154" s="18"/>
      <c r="K154" s="20" t="s">
        <v>62</v>
      </c>
      <c r="L154" s="18"/>
    </row>
    <row r="155" spans="1:12" ht="30" customHeight="1" x14ac:dyDescent="0.3">
      <c r="A155" s="27" t="s">
        <v>164</v>
      </c>
      <c r="B155" s="47" t="s">
        <v>485</v>
      </c>
      <c r="C155" s="47"/>
      <c r="D155" s="47" t="s">
        <v>160</v>
      </c>
      <c r="E155" s="46">
        <v>2014</v>
      </c>
      <c r="F155" s="46">
        <v>1</v>
      </c>
      <c r="G155" s="3"/>
      <c r="H155" s="4">
        <v>695</v>
      </c>
      <c r="I155" s="4">
        <f t="shared" si="2"/>
        <v>840.94999999999993</v>
      </c>
      <c r="J155" s="18"/>
      <c r="K155" s="20"/>
      <c r="L155" s="18"/>
    </row>
    <row r="156" spans="1:12" ht="30" customHeight="1" x14ac:dyDescent="0.3">
      <c r="A156" s="27" t="s">
        <v>1319</v>
      </c>
      <c r="B156" s="47" t="s">
        <v>1312</v>
      </c>
      <c r="C156" s="47"/>
      <c r="D156" s="47" t="s">
        <v>160</v>
      </c>
      <c r="E156" s="46">
        <v>2017</v>
      </c>
      <c r="F156" s="46">
        <v>2</v>
      </c>
      <c r="G156" s="3"/>
      <c r="H156" s="4">
        <v>695</v>
      </c>
      <c r="I156" s="4">
        <f t="shared" si="2"/>
        <v>840.94999999999993</v>
      </c>
      <c r="J156" s="18" t="s">
        <v>10</v>
      </c>
      <c r="K156" s="20"/>
      <c r="L156" s="18"/>
    </row>
    <row r="157" spans="1:12" ht="30" customHeight="1" x14ac:dyDescent="0.3">
      <c r="A157" s="64" t="s">
        <v>780</v>
      </c>
      <c r="B157" s="47" t="s">
        <v>730</v>
      </c>
      <c r="C157" s="47" t="s">
        <v>412</v>
      </c>
      <c r="D157" s="47" t="s">
        <v>302</v>
      </c>
      <c r="E157" s="46">
        <v>2004</v>
      </c>
      <c r="F157" s="46">
        <v>1</v>
      </c>
      <c r="G157" s="3"/>
      <c r="H157" s="4">
        <v>695</v>
      </c>
      <c r="I157" s="4">
        <f t="shared" si="2"/>
        <v>840.94999999999993</v>
      </c>
      <c r="J157" s="18"/>
      <c r="K157" s="20"/>
      <c r="L157" s="18"/>
    </row>
    <row r="158" spans="1:12" ht="30" customHeight="1" x14ac:dyDescent="0.3">
      <c r="A158" s="64" t="s">
        <v>780</v>
      </c>
      <c r="B158" s="47" t="s">
        <v>730</v>
      </c>
      <c r="C158" s="47" t="s">
        <v>412</v>
      </c>
      <c r="D158" s="47" t="s">
        <v>302</v>
      </c>
      <c r="E158" s="46">
        <v>2006</v>
      </c>
      <c r="F158" s="46">
        <v>2</v>
      </c>
      <c r="G158" s="3"/>
      <c r="H158" s="4">
        <v>695</v>
      </c>
      <c r="I158" s="4">
        <f t="shared" si="2"/>
        <v>840.94999999999993</v>
      </c>
      <c r="J158" s="18" t="s">
        <v>10</v>
      </c>
      <c r="K158" s="20"/>
      <c r="L158" s="18"/>
    </row>
    <row r="159" spans="1:12" ht="30" customHeight="1" x14ac:dyDescent="0.3">
      <c r="A159" s="19" t="s">
        <v>780</v>
      </c>
      <c r="B159" s="3" t="s">
        <v>730</v>
      </c>
      <c r="C159" s="3" t="s">
        <v>412</v>
      </c>
      <c r="D159" s="3" t="s">
        <v>302</v>
      </c>
      <c r="E159" s="3">
        <v>2007</v>
      </c>
      <c r="F159" s="3">
        <v>1</v>
      </c>
      <c r="G159" s="3"/>
      <c r="H159" s="4">
        <v>695</v>
      </c>
      <c r="I159" s="4">
        <f t="shared" si="2"/>
        <v>840.94999999999993</v>
      </c>
      <c r="J159" s="18" t="s">
        <v>10</v>
      </c>
      <c r="K159" s="20"/>
      <c r="L159" s="18"/>
    </row>
    <row r="160" spans="1:12" ht="30" customHeight="1" x14ac:dyDescent="0.3">
      <c r="A160" s="19" t="s">
        <v>856</v>
      </c>
      <c r="B160" s="3" t="s">
        <v>579</v>
      </c>
      <c r="C160" s="3" t="s">
        <v>1001</v>
      </c>
      <c r="D160" s="3" t="s">
        <v>300</v>
      </c>
      <c r="E160" s="3">
        <v>1989</v>
      </c>
      <c r="F160" s="3">
        <v>1</v>
      </c>
      <c r="G160" s="3"/>
      <c r="H160" s="4">
        <v>695</v>
      </c>
      <c r="I160" s="4">
        <f t="shared" si="2"/>
        <v>840.94999999999993</v>
      </c>
      <c r="J160" s="18" t="s">
        <v>10</v>
      </c>
      <c r="K160" s="20"/>
      <c r="L160" s="18"/>
    </row>
    <row r="161" spans="1:12" ht="30" customHeight="1" x14ac:dyDescent="0.3">
      <c r="A161" s="63" t="s">
        <v>189</v>
      </c>
      <c r="B161" s="3" t="s">
        <v>1218</v>
      </c>
      <c r="C161" s="3" t="s">
        <v>412</v>
      </c>
      <c r="D161" s="3" t="s">
        <v>160</v>
      </c>
      <c r="E161" s="3">
        <v>2012</v>
      </c>
      <c r="F161" s="3">
        <v>2</v>
      </c>
      <c r="G161" s="3"/>
      <c r="H161" s="4">
        <v>725</v>
      </c>
      <c r="I161" s="4">
        <f t="shared" si="2"/>
        <v>877.25</v>
      </c>
      <c r="J161" s="18"/>
      <c r="K161" s="20"/>
      <c r="L161" s="18"/>
    </row>
    <row r="162" spans="1:12" ht="30" customHeight="1" x14ac:dyDescent="0.3">
      <c r="A162" s="19" t="s">
        <v>164</v>
      </c>
      <c r="B162" s="3" t="s">
        <v>485</v>
      </c>
      <c r="C162" s="3"/>
      <c r="D162" s="3" t="s">
        <v>160</v>
      </c>
      <c r="E162" s="3">
        <v>2020</v>
      </c>
      <c r="F162" s="3">
        <v>4</v>
      </c>
      <c r="G162" s="3"/>
      <c r="H162" s="4">
        <v>745</v>
      </c>
      <c r="I162" s="4">
        <f t="shared" si="2"/>
        <v>901.44999999999993</v>
      </c>
      <c r="J162" s="18"/>
      <c r="K162" s="20"/>
      <c r="L162" s="18"/>
    </row>
    <row r="163" spans="1:12" ht="30" customHeight="1" x14ac:dyDescent="0.3">
      <c r="A163" s="64" t="s">
        <v>989</v>
      </c>
      <c r="B163" s="47" t="s">
        <v>766</v>
      </c>
      <c r="C163" s="47" t="s">
        <v>412</v>
      </c>
      <c r="D163" s="47" t="s">
        <v>160</v>
      </c>
      <c r="E163" s="46">
        <v>2017</v>
      </c>
      <c r="F163" s="46">
        <v>1</v>
      </c>
      <c r="G163" s="3"/>
      <c r="H163" s="4">
        <v>745</v>
      </c>
      <c r="I163" s="4">
        <f t="shared" si="2"/>
        <v>901.44999999999993</v>
      </c>
      <c r="J163" s="18" t="s">
        <v>10</v>
      </c>
      <c r="K163" s="20"/>
      <c r="L163" s="18"/>
    </row>
    <row r="164" spans="1:12" ht="30" customHeight="1" x14ac:dyDescent="0.3">
      <c r="A164" s="27" t="s">
        <v>989</v>
      </c>
      <c r="B164" s="47" t="s">
        <v>766</v>
      </c>
      <c r="C164" s="47" t="s">
        <v>412</v>
      </c>
      <c r="D164" s="47" t="s">
        <v>160</v>
      </c>
      <c r="E164" s="46">
        <v>2018</v>
      </c>
      <c r="F164" s="46">
        <v>1</v>
      </c>
      <c r="G164" s="3"/>
      <c r="H164" s="4">
        <v>745</v>
      </c>
      <c r="I164" s="4">
        <f t="shared" si="2"/>
        <v>901.44999999999993</v>
      </c>
      <c r="J164" s="18" t="s">
        <v>10</v>
      </c>
      <c r="K164" s="20"/>
      <c r="L164" s="18"/>
    </row>
    <row r="165" spans="1:12" ht="30" customHeight="1" x14ac:dyDescent="0.3">
      <c r="A165" s="64" t="s">
        <v>989</v>
      </c>
      <c r="B165" s="3" t="s">
        <v>766</v>
      </c>
      <c r="C165" s="3" t="s">
        <v>412</v>
      </c>
      <c r="D165" s="3" t="s">
        <v>160</v>
      </c>
      <c r="E165" s="46">
        <v>2021</v>
      </c>
      <c r="F165" s="46">
        <v>1</v>
      </c>
      <c r="G165" s="3"/>
      <c r="H165" s="4">
        <v>745</v>
      </c>
      <c r="I165" s="4">
        <f t="shared" si="2"/>
        <v>901.44999999999993</v>
      </c>
      <c r="J165" s="18" t="s">
        <v>10</v>
      </c>
      <c r="K165" s="20"/>
      <c r="L165" s="18"/>
    </row>
    <row r="166" spans="1:12" ht="30" customHeight="1" x14ac:dyDescent="0.3">
      <c r="A166" s="19" t="s">
        <v>658</v>
      </c>
      <c r="B166" s="3" t="s">
        <v>1456</v>
      </c>
      <c r="C166" s="3" t="s">
        <v>412</v>
      </c>
      <c r="D166" s="3" t="s">
        <v>160</v>
      </c>
      <c r="E166" s="3">
        <v>1964</v>
      </c>
      <c r="F166" s="3">
        <v>1</v>
      </c>
      <c r="G166" s="3"/>
      <c r="H166" s="4">
        <v>745</v>
      </c>
      <c r="I166" s="4">
        <f t="shared" si="2"/>
        <v>901.44999999999993</v>
      </c>
      <c r="J166" s="3"/>
      <c r="K166" s="21"/>
      <c r="L166" s="18"/>
    </row>
    <row r="167" spans="1:12" ht="30" customHeight="1" x14ac:dyDescent="0.3">
      <c r="A167" s="63" t="s">
        <v>1425</v>
      </c>
      <c r="B167" s="3" t="s">
        <v>148</v>
      </c>
      <c r="C167" s="3"/>
      <c r="D167" s="3" t="s">
        <v>160</v>
      </c>
      <c r="E167" s="3">
        <v>2015</v>
      </c>
      <c r="F167" s="3">
        <v>1</v>
      </c>
      <c r="G167" s="3"/>
      <c r="H167" s="4">
        <v>745</v>
      </c>
      <c r="I167" s="4">
        <f t="shared" si="2"/>
        <v>901.44999999999993</v>
      </c>
      <c r="J167" s="18"/>
      <c r="K167" s="20"/>
      <c r="L167" s="18"/>
    </row>
    <row r="168" spans="1:12" ht="30" customHeight="1" x14ac:dyDescent="0.3">
      <c r="A168" s="64" t="s">
        <v>786</v>
      </c>
      <c r="B168" s="47" t="s">
        <v>730</v>
      </c>
      <c r="C168" s="47" t="s">
        <v>412</v>
      </c>
      <c r="D168" s="47" t="s">
        <v>302</v>
      </c>
      <c r="E168" s="46">
        <v>1999</v>
      </c>
      <c r="F168" s="46">
        <v>1</v>
      </c>
      <c r="G168" s="3"/>
      <c r="H168" s="4">
        <v>745</v>
      </c>
      <c r="I168" s="4">
        <f t="shared" si="2"/>
        <v>901.44999999999993</v>
      </c>
      <c r="J168" s="18" t="s">
        <v>10</v>
      </c>
      <c r="K168" s="20"/>
      <c r="L168" s="18"/>
    </row>
    <row r="169" spans="1:12" ht="30" customHeight="1" x14ac:dyDescent="0.3">
      <c r="A169" s="27" t="s">
        <v>786</v>
      </c>
      <c r="B169" s="47" t="s">
        <v>730</v>
      </c>
      <c r="C169" s="47" t="s">
        <v>412</v>
      </c>
      <c r="D169" s="47" t="s">
        <v>302</v>
      </c>
      <c r="E169" s="46">
        <v>2001</v>
      </c>
      <c r="F169" s="46">
        <v>2</v>
      </c>
      <c r="G169" s="3"/>
      <c r="H169" s="4">
        <v>745</v>
      </c>
      <c r="I169" s="4">
        <f t="shared" si="2"/>
        <v>901.44999999999993</v>
      </c>
      <c r="J169" s="18"/>
      <c r="K169" s="20"/>
      <c r="L169" s="18"/>
    </row>
    <row r="170" spans="1:12" ht="30" customHeight="1" x14ac:dyDescent="0.3">
      <c r="A170" s="27" t="s">
        <v>510</v>
      </c>
      <c r="B170" s="47" t="s">
        <v>958</v>
      </c>
      <c r="C170" s="47" t="s">
        <v>412</v>
      </c>
      <c r="D170" s="47" t="s">
        <v>160</v>
      </c>
      <c r="E170" s="46">
        <v>2014</v>
      </c>
      <c r="F170" s="46">
        <v>1</v>
      </c>
      <c r="G170" s="3"/>
      <c r="H170" s="4">
        <v>750</v>
      </c>
      <c r="I170" s="4">
        <f t="shared" si="2"/>
        <v>907.5</v>
      </c>
      <c r="J170" s="18" t="s">
        <v>10</v>
      </c>
      <c r="K170" s="20"/>
      <c r="L170" s="18"/>
    </row>
    <row r="171" spans="1:12" ht="30" customHeight="1" x14ac:dyDescent="0.3">
      <c r="A171" s="27" t="s">
        <v>23</v>
      </c>
      <c r="B171" s="47" t="s">
        <v>8</v>
      </c>
      <c r="C171" s="47" t="s">
        <v>1000</v>
      </c>
      <c r="D171" s="47" t="s">
        <v>47</v>
      </c>
      <c r="E171" s="46">
        <v>1963</v>
      </c>
      <c r="F171" s="46">
        <v>1</v>
      </c>
      <c r="G171" s="3"/>
      <c r="H171" s="4">
        <v>785</v>
      </c>
      <c r="I171" s="4">
        <f t="shared" si="2"/>
        <v>949.85</v>
      </c>
      <c r="J171" s="18" t="s">
        <v>10</v>
      </c>
      <c r="K171" s="20"/>
      <c r="L171" s="18"/>
    </row>
    <row r="172" spans="1:12" ht="30" customHeight="1" x14ac:dyDescent="0.3">
      <c r="A172" s="19" t="s">
        <v>1351</v>
      </c>
      <c r="B172" s="47" t="s">
        <v>8</v>
      </c>
      <c r="C172" s="3" t="s">
        <v>1000</v>
      </c>
      <c r="D172" s="47" t="s">
        <v>47</v>
      </c>
      <c r="E172" s="46">
        <v>1963</v>
      </c>
      <c r="F172" s="46">
        <v>1</v>
      </c>
      <c r="G172" s="3"/>
      <c r="H172" s="4">
        <v>785</v>
      </c>
      <c r="I172" s="4">
        <f t="shared" si="2"/>
        <v>949.85</v>
      </c>
      <c r="J172" s="18"/>
      <c r="K172" s="20"/>
      <c r="L172" s="18"/>
    </row>
    <row r="173" spans="1:12" ht="30" customHeight="1" x14ac:dyDescent="0.3">
      <c r="A173" s="64" t="s">
        <v>157</v>
      </c>
      <c r="B173" s="47" t="s">
        <v>145</v>
      </c>
      <c r="C173" s="47"/>
      <c r="D173" s="3" t="s">
        <v>160</v>
      </c>
      <c r="E173" s="46">
        <v>2010</v>
      </c>
      <c r="F173" s="46">
        <v>1</v>
      </c>
      <c r="G173" s="3"/>
      <c r="H173" s="4">
        <v>795</v>
      </c>
      <c r="I173" s="4">
        <f t="shared" si="2"/>
        <v>961.94999999999993</v>
      </c>
      <c r="J173" s="18" t="s">
        <v>10</v>
      </c>
      <c r="K173" s="20"/>
      <c r="L173" s="18"/>
    </row>
    <row r="174" spans="1:12" ht="30" customHeight="1" x14ac:dyDescent="0.3">
      <c r="A174" s="19" t="s">
        <v>26</v>
      </c>
      <c r="B174" s="3" t="s">
        <v>8</v>
      </c>
      <c r="C174" s="3" t="s">
        <v>1000</v>
      </c>
      <c r="D174" s="3" t="s">
        <v>47</v>
      </c>
      <c r="E174" s="3">
        <v>1963</v>
      </c>
      <c r="F174" s="3">
        <v>7</v>
      </c>
      <c r="G174" s="3"/>
      <c r="H174" s="4">
        <v>850</v>
      </c>
      <c r="I174" s="4">
        <f t="shared" si="2"/>
        <v>1028.5</v>
      </c>
      <c r="J174" s="3"/>
      <c r="K174" s="21"/>
      <c r="L174" s="18"/>
    </row>
    <row r="175" spans="1:12" ht="30" customHeight="1" x14ac:dyDescent="0.3">
      <c r="A175" s="63" t="s">
        <v>93</v>
      </c>
      <c r="B175" s="3" t="s">
        <v>360</v>
      </c>
      <c r="C175" s="3" t="s">
        <v>412</v>
      </c>
      <c r="D175" s="3" t="s">
        <v>308</v>
      </c>
      <c r="E175" s="3">
        <v>1928</v>
      </c>
      <c r="F175" s="3">
        <v>2</v>
      </c>
      <c r="G175" s="3"/>
      <c r="H175" s="4">
        <v>875</v>
      </c>
      <c r="I175" s="4">
        <f t="shared" si="2"/>
        <v>1058.75</v>
      </c>
      <c r="J175" s="18"/>
      <c r="K175" s="20"/>
      <c r="L175" s="18"/>
    </row>
    <row r="176" spans="1:12" ht="30" customHeight="1" x14ac:dyDescent="0.3">
      <c r="A176" s="63" t="s">
        <v>65</v>
      </c>
      <c r="B176" s="47" t="s">
        <v>64</v>
      </c>
      <c r="C176" s="3"/>
      <c r="D176" s="3" t="s">
        <v>307</v>
      </c>
      <c r="E176" s="3">
        <v>1934</v>
      </c>
      <c r="F176" s="3">
        <v>3</v>
      </c>
      <c r="G176" s="3">
        <v>1.5</v>
      </c>
      <c r="H176" s="4">
        <v>890</v>
      </c>
      <c r="I176" s="4">
        <f t="shared" si="2"/>
        <v>1076.8999999999999</v>
      </c>
      <c r="J176" s="3"/>
      <c r="K176" s="21"/>
      <c r="L176" s="18"/>
    </row>
    <row r="177" spans="1:12" ht="30" customHeight="1" x14ac:dyDescent="0.3">
      <c r="A177" s="27" t="s">
        <v>349</v>
      </c>
      <c r="B177" s="47" t="s">
        <v>144</v>
      </c>
      <c r="C177" s="47"/>
      <c r="D177" s="47" t="s">
        <v>160</v>
      </c>
      <c r="E177" s="46">
        <v>2019</v>
      </c>
      <c r="F177" s="46">
        <v>2</v>
      </c>
      <c r="G177" s="3"/>
      <c r="H177" s="4">
        <v>945</v>
      </c>
      <c r="I177" s="4">
        <f t="shared" si="2"/>
        <v>1143.45</v>
      </c>
      <c r="J177" s="18"/>
      <c r="K177" s="20"/>
      <c r="L177" s="18"/>
    </row>
    <row r="178" spans="1:12" ht="30" customHeight="1" x14ac:dyDescent="0.3">
      <c r="A178" s="64" t="s">
        <v>716</v>
      </c>
      <c r="B178" s="47" t="s">
        <v>503</v>
      </c>
      <c r="C178" s="47"/>
      <c r="D178" s="47" t="s">
        <v>302</v>
      </c>
      <c r="E178" s="46">
        <v>1989</v>
      </c>
      <c r="F178" s="46">
        <v>1</v>
      </c>
      <c r="G178" s="3"/>
      <c r="H178" s="4">
        <v>945</v>
      </c>
      <c r="I178" s="4">
        <f t="shared" si="2"/>
        <v>1143.45</v>
      </c>
      <c r="J178" s="18" t="s">
        <v>10</v>
      </c>
      <c r="K178" s="20"/>
      <c r="L178" s="18"/>
    </row>
    <row r="179" spans="1:12" ht="30" customHeight="1" x14ac:dyDescent="0.3">
      <c r="A179" s="63" t="s">
        <v>335</v>
      </c>
      <c r="B179" s="3" t="s">
        <v>958</v>
      </c>
      <c r="C179" s="3"/>
      <c r="D179" s="3" t="s">
        <v>160</v>
      </c>
      <c r="E179" s="3">
        <v>1996</v>
      </c>
      <c r="F179" s="3">
        <v>1</v>
      </c>
      <c r="G179" s="3"/>
      <c r="H179" s="4">
        <v>950</v>
      </c>
      <c r="I179" s="4">
        <f t="shared" si="2"/>
        <v>1149.5</v>
      </c>
      <c r="J179" s="18"/>
      <c r="K179" s="20"/>
      <c r="L179" s="18"/>
    </row>
    <row r="180" spans="1:12" ht="30" customHeight="1" x14ac:dyDescent="0.3">
      <c r="A180" s="63" t="s">
        <v>1675</v>
      </c>
      <c r="B180" s="3" t="s">
        <v>762</v>
      </c>
      <c r="C180" s="3" t="s">
        <v>412</v>
      </c>
      <c r="D180" s="3" t="s">
        <v>160</v>
      </c>
      <c r="E180" s="3">
        <v>2018</v>
      </c>
      <c r="F180" s="3">
        <v>1</v>
      </c>
      <c r="G180" s="3"/>
      <c r="H180" s="4">
        <v>1195</v>
      </c>
      <c r="I180" s="4">
        <f t="shared" si="2"/>
        <v>1445.95</v>
      </c>
      <c r="J180" s="18"/>
      <c r="K180" s="20"/>
      <c r="L180" s="18"/>
    </row>
    <row r="181" spans="1:12" ht="30" customHeight="1" x14ac:dyDescent="0.3">
      <c r="A181" s="63" t="s">
        <v>896</v>
      </c>
      <c r="B181" s="3" t="s">
        <v>730</v>
      </c>
      <c r="C181" s="3"/>
      <c r="D181" s="3" t="s">
        <v>302</v>
      </c>
      <c r="E181" s="3">
        <v>2005</v>
      </c>
      <c r="F181" s="3">
        <v>1</v>
      </c>
      <c r="G181" s="3"/>
      <c r="H181" s="4">
        <v>1195</v>
      </c>
      <c r="I181" s="4">
        <f t="shared" si="2"/>
        <v>1445.95</v>
      </c>
      <c r="J181" s="18"/>
      <c r="K181" s="20"/>
      <c r="L181" s="18"/>
    </row>
    <row r="182" spans="1:12" ht="30" customHeight="1" x14ac:dyDescent="0.3">
      <c r="A182" s="63" t="s">
        <v>906</v>
      </c>
      <c r="B182" s="3" t="s">
        <v>516</v>
      </c>
      <c r="C182" s="3" t="s">
        <v>1001</v>
      </c>
      <c r="D182" s="3" t="s">
        <v>300</v>
      </c>
      <c r="E182" s="3" t="s">
        <v>207</v>
      </c>
      <c r="F182" s="3">
        <v>1</v>
      </c>
      <c r="G182" s="3">
        <v>1.5</v>
      </c>
      <c r="H182" s="4">
        <v>1250</v>
      </c>
      <c r="I182" s="4">
        <f t="shared" si="2"/>
        <v>1512.5</v>
      </c>
      <c r="J182" s="18"/>
      <c r="K182" s="20"/>
      <c r="L182" s="18"/>
    </row>
    <row r="183" spans="1:12" ht="30" customHeight="1" x14ac:dyDescent="0.3">
      <c r="A183" s="63" t="s">
        <v>1316</v>
      </c>
      <c r="B183" s="3" t="s">
        <v>1315</v>
      </c>
      <c r="C183" s="3"/>
      <c r="D183" s="3" t="s">
        <v>160</v>
      </c>
      <c r="E183" s="3">
        <v>2019</v>
      </c>
      <c r="F183" s="3">
        <v>1</v>
      </c>
      <c r="G183" s="3"/>
      <c r="H183" s="4">
        <v>1275</v>
      </c>
      <c r="I183" s="4">
        <f t="shared" si="2"/>
        <v>1542.75</v>
      </c>
      <c r="J183" s="18"/>
      <c r="K183" s="20"/>
      <c r="L183" s="18"/>
    </row>
    <row r="184" spans="1:12" ht="30" customHeight="1" x14ac:dyDescent="0.3">
      <c r="A184" s="63" t="s">
        <v>896</v>
      </c>
      <c r="B184" s="3" t="s">
        <v>730</v>
      </c>
      <c r="C184" s="3"/>
      <c r="D184" s="3" t="s">
        <v>302</v>
      </c>
      <c r="E184" s="3">
        <v>2001</v>
      </c>
      <c r="F184" s="3">
        <v>1</v>
      </c>
      <c r="G184" s="3"/>
      <c r="H184" s="4">
        <v>1275</v>
      </c>
      <c r="I184" s="4">
        <f t="shared" si="2"/>
        <v>1542.75</v>
      </c>
      <c r="J184" s="18"/>
      <c r="K184" s="20"/>
      <c r="L184" s="18"/>
    </row>
    <row r="185" spans="1:12" ht="30" customHeight="1" x14ac:dyDescent="0.3">
      <c r="A185" s="63" t="s">
        <v>896</v>
      </c>
      <c r="B185" s="3" t="s">
        <v>730</v>
      </c>
      <c r="C185" s="3"/>
      <c r="D185" s="3" t="s">
        <v>302</v>
      </c>
      <c r="E185" s="3">
        <v>2003</v>
      </c>
      <c r="F185" s="3">
        <v>2</v>
      </c>
      <c r="G185" s="3"/>
      <c r="H185" s="4">
        <v>1345</v>
      </c>
      <c r="I185" s="4">
        <f t="shared" si="2"/>
        <v>1627.45</v>
      </c>
      <c r="J185" s="18"/>
      <c r="K185" s="20"/>
      <c r="L185" s="18"/>
    </row>
    <row r="186" spans="1:12" ht="30" customHeight="1" x14ac:dyDescent="0.3">
      <c r="A186" s="63" t="s">
        <v>779</v>
      </c>
      <c r="B186" s="3" t="s">
        <v>88</v>
      </c>
      <c r="C186" s="3"/>
      <c r="D186" s="3" t="s">
        <v>302</v>
      </c>
      <c r="E186" s="3">
        <v>1986</v>
      </c>
      <c r="F186" s="3">
        <v>1</v>
      </c>
      <c r="G186" s="3"/>
      <c r="H186" s="4">
        <v>1350</v>
      </c>
      <c r="I186" s="4">
        <f t="shared" si="2"/>
        <v>1633.5</v>
      </c>
      <c r="J186" s="18"/>
      <c r="K186" s="20"/>
      <c r="L186" s="18"/>
    </row>
    <row r="187" spans="1:12" ht="30" customHeight="1" x14ac:dyDescent="0.3">
      <c r="A187" s="63" t="s">
        <v>483</v>
      </c>
      <c r="B187" s="3" t="s">
        <v>389</v>
      </c>
      <c r="C187" s="3" t="s">
        <v>412</v>
      </c>
      <c r="D187" s="3" t="s">
        <v>308</v>
      </c>
      <c r="E187" s="3">
        <v>1999</v>
      </c>
      <c r="F187" s="3">
        <v>1</v>
      </c>
      <c r="G187" s="3">
        <v>0.62</v>
      </c>
      <c r="H187" s="4">
        <v>1475</v>
      </c>
      <c r="I187" s="4">
        <f t="shared" si="2"/>
        <v>1784.75</v>
      </c>
      <c r="J187" s="18"/>
      <c r="K187" s="20"/>
      <c r="L187" s="18"/>
    </row>
    <row r="188" spans="1:12" ht="30" customHeight="1" x14ac:dyDescent="0.3">
      <c r="A188" s="63" t="s">
        <v>1675</v>
      </c>
      <c r="B188" s="3" t="s">
        <v>762</v>
      </c>
      <c r="C188" s="3" t="s">
        <v>412</v>
      </c>
      <c r="D188" s="3" t="s">
        <v>160</v>
      </c>
      <c r="E188" s="3">
        <v>2021</v>
      </c>
      <c r="F188" s="3">
        <v>1</v>
      </c>
      <c r="G188" s="3"/>
      <c r="H188" s="4">
        <v>1495</v>
      </c>
      <c r="I188" s="4">
        <f t="shared" si="2"/>
        <v>1808.95</v>
      </c>
      <c r="J188" s="18"/>
      <c r="K188" s="20"/>
      <c r="L188" s="18"/>
    </row>
    <row r="189" spans="1:12" ht="30" customHeight="1" x14ac:dyDescent="0.3">
      <c r="A189" s="63" t="s">
        <v>1474</v>
      </c>
      <c r="B189" s="3" t="s">
        <v>359</v>
      </c>
      <c r="C189" s="3"/>
      <c r="D189" s="3" t="s">
        <v>47</v>
      </c>
      <c r="E189" s="3">
        <v>2005</v>
      </c>
      <c r="F189" s="3">
        <v>1</v>
      </c>
      <c r="G189" s="3">
        <v>6</v>
      </c>
      <c r="H189" s="4">
        <v>1750</v>
      </c>
      <c r="I189" s="4">
        <f t="shared" ref="I189:I197" si="3">H189*$L$7</f>
        <v>2117.5</v>
      </c>
      <c r="J189" s="18"/>
      <c r="K189" s="20"/>
      <c r="L189" s="18"/>
    </row>
    <row r="190" spans="1:12" ht="30" customHeight="1" x14ac:dyDescent="0.3">
      <c r="A190" s="63" t="s">
        <v>322</v>
      </c>
      <c r="B190" s="3" t="s">
        <v>321</v>
      </c>
      <c r="C190" s="3"/>
      <c r="D190" s="3" t="s">
        <v>306</v>
      </c>
      <c r="E190" s="3">
        <v>1924</v>
      </c>
      <c r="F190" s="3">
        <v>1</v>
      </c>
      <c r="G190" s="3"/>
      <c r="H190" s="4">
        <v>1950</v>
      </c>
      <c r="I190" s="4">
        <f t="shared" si="3"/>
        <v>2359.5</v>
      </c>
      <c r="J190" s="18"/>
      <c r="K190" s="20"/>
      <c r="L190" s="18"/>
    </row>
    <row r="191" spans="1:12" ht="30" customHeight="1" x14ac:dyDescent="0.3">
      <c r="A191" s="63" t="s">
        <v>510</v>
      </c>
      <c r="B191" s="3" t="s">
        <v>766</v>
      </c>
      <c r="C191" s="3" t="s">
        <v>412</v>
      </c>
      <c r="D191" s="3" t="s">
        <v>160</v>
      </c>
      <c r="E191" s="3" t="s">
        <v>798</v>
      </c>
      <c r="F191" s="3">
        <v>1</v>
      </c>
      <c r="G191" s="3"/>
      <c r="H191" s="4">
        <v>2500</v>
      </c>
      <c r="I191" s="4">
        <f t="shared" si="3"/>
        <v>3025</v>
      </c>
      <c r="J191" s="18"/>
      <c r="K191" s="20"/>
      <c r="L191" s="18"/>
    </row>
    <row r="192" spans="1:12" ht="30" customHeight="1" x14ac:dyDescent="0.3">
      <c r="A192" s="63" t="s">
        <v>1459</v>
      </c>
      <c r="B192" s="3" t="s">
        <v>1460</v>
      </c>
      <c r="C192" s="3"/>
      <c r="D192" s="3" t="s">
        <v>160</v>
      </c>
      <c r="E192" s="3">
        <v>2002</v>
      </c>
      <c r="F192" s="3">
        <v>1</v>
      </c>
      <c r="G192" s="3"/>
      <c r="H192" s="4">
        <v>2950</v>
      </c>
      <c r="I192" s="4">
        <f t="shared" si="3"/>
        <v>3569.5</v>
      </c>
      <c r="J192" s="18"/>
      <c r="K192" s="20"/>
      <c r="L192" s="18"/>
    </row>
    <row r="193" spans="1:12" ht="30" customHeight="1" x14ac:dyDescent="0.3">
      <c r="A193" s="63" t="s">
        <v>14</v>
      </c>
      <c r="B193" s="3" t="s">
        <v>11</v>
      </c>
      <c r="C193" s="3"/>
      <c r="D193" s="3" t="s">
        <v>47</v>
      </c>
      <c r="E193" s="3">
        <v>1947</v>
      </c>
      <c r="F193" s="3">
        <v>1</v>
      </c>
      <c r="G193" s="3"/>
      <c r="H193" s="4">
        <v>3750</v>
      </c>
      <c r="I193" s="4">
        <f t="shared" si="3"/>
        <v>4537.5</v>
      </c>
      <c r="J193" s="18"/>
      <c r="K193" s="20"/>
      <c r="L193" s="18"/>
    </row>
    <row r="194" spans="1:12" ht="30" customHeight="1" x14ac:dyDescent="0.3">
      <c r="A194" s="63" t="s">
        <v>7</v>
      </c>
      <c r="B194" s="3" t="s">
        <v>8</v>
      </c>
      <c r="C194" s="3" t="s">
        <v>1000</v>
      </c>
      <c r="D194" s="3" t="s">
        <v>47</v>
      </c>
      <c r="E194" s="3">
        <v>1899</v>
      </c>
      <c r="F194" s="3">
        <v>1</v>
      </c>
      <c r="G194" s="3"/>
      <c r="H194" s="4">
        <v>4500</v>
      </c>
      <c r="I194" s="4">
        <f t="shared" si="3"/>
        <v>5445</v>
      </c>
      <c r="J194" s="18"/>
      <c r="K194" s="20"/>
      <c r="L194" s="18"/>
    </row>
    <row r="195" spans="1:12" ht="30" customHeight="1" x14ac:dyDescent="0.3">
      <c r="A195" s="63" t="s">
        <v>760</v>
      </c>
      <c r="B195" s="3" t="s">
        <v>759</v>
      </c>
      <c r="C195" s="3" t="s">
        <v>412</v>
      </c>
      <c r="D195" s="3" t="s">
        <v>160</v>
      </c>
      <c r="E195" s="3">
        <v>2002</v>
      </c>
      <c r="F195" s="3">
        <v>1</v>
      </c>
      <c r="G195" s="3"/>
      <c r="H195" s="4">
        <v>5950</v>
      </c>
      <c r="I195" s="4">
        <f t="shared" si="3"/>
        <v>7199.5</v>
      </c>
      <c r="J195" s="18"/>
      <c r="K195" s="20"/>
      <c r="L195" s="18"/>
    </row>
    <row r="196" spans="1:12" ht="30" customHeight="1" x14ac:dyDescent="0.3">
      <c r="A196" s="63" t="s">
        <v>1078</v>
      </c>
      <c r="B196" s="3" t="s">
        <v>503</v>
      </c>
      <c r="C196" s="3"/>
      <c r="D196" s="3" t="s">
        <v>302</v>
      </c>
      <c r="E196" s="3">
        <v>2009</v>
      </c>
      <c r="F196" s="3">
        <v>1</v>
      </c>
      <c r="G196" s="3"/>
      <c r="H196" s="4">
        <v>7950</v>
      </c>
      <c r="I196" s="4">
        <f t="shared" si="3"/>
        <v>9619.5</v>
      </c>
      <c r="J196" s="18"/>
      <c r="K196" s="20"/>
      <c r="L196" s="18"/>
    </row>
    <row r="197" spans="1:12" ht="30" customHeight="1" x14ac:dyDescent="0.3">
      <c r="A197" s="63" t="s">
        <v>761</v>
      </c>
      <c r="B197" s="3" t="s">
        <v>762</v>
      </c>
      <c r="C197" s="3" t="s">
        <v>412</v>
      </c>
      <c r="D197" s="3" t="s">
        <v>160</v>
      </c>
      <c r="E197" s="3">
        <v>2004</v>
      </c>
      <c r="F197" s="3">
        <v>1</v>
      </c>
      <c r="G197" s="3"/>
      <c r="H197" s="4">
        <v>12500</v>
      </c>
      <c r="I197" s="4">
        <f t="shared" si="3"/>
        <v>15125</v>
      </c>
      <c r="J197" s="18"/>
      <c r="K197" s="20"/>
      <c r="L197" s="18"/>
    </row>
    <row r="198" spans="1:12" ht="30" customHeight="1" x14ac:dyDescent="0.3">
      <c r="A198" s="63"/>
      <c r="B198" s="3"/>
      <c r="C198" s="3"/>
      <c r="D198" s="3"/>
      <c r="E198" s="3"/>
      <c r="F198" s="3"/>
      <c r="G198" s="3"/>
      <c r="H198" s="4"/>
      <c r="I198" s="4"/>
      <c r="J198" s="18"/>
      <c r="K198" s="20"/>
      <c r="L198" s="18"/>
    </row>
    <row r="199" spans="1:12" ht="15.6" x14ac:dyDescent="0.3">
      <c r="A199" s="28" t="s">
        <v>281</v>
      </c>
      <c r="B199" s="29"/>
      <c r="C199" s="29"/>
      <c r="D199" s="29"/>
      <c r="E199" s="17"/>
      <c r="F199" s="86" t="s">
        <v>282</v>
      </c>
      <c r="G199" s="86"/>
      <c r="H199" s="30"/>
      <c r="I199" s="30"/>
      <c r="J199" s="31"/>
      <c r="K199" s="32" t="s">
        <v>283</v>
      </c>
    </row>
    <row r="200" spans="1:12" ht="15.6" x14ac:dyDescent="0.3">
      <c r="A200" s="33" t="s">
        <v>284</v>
      </c>
      <c r="B200" s="34"/>
      <c r="C200" s="34"/>
      <c r="D200" s="34"/>
      <c r="E200" s="3"/>
      <c r="F200" s="83" t="s">
        <v>285</v>
      </c>
      <c r="G200" s="83"/>
      <c r="H200" s="35"/>
      <c r="I200" s="35"/>
      <c r="K200" s="36" t="s">
        <v>286</v>
      </c>
    </row>
    <row r="201" spans="1:12" x14ac:dyDescent="0.3">
      <c r="A201" s="33" t="s">
        <v>287</v>
      </c>
      <c r="B201" s="34"/>
      <c r="C201" s="34"/>
      <c r="D201" s="34"/>
      <c r="E201" s="37"/>
      <c r="F201" s="83" t="s">
        <v>288</v>
      </c>
      <c r="G201" s="83"/>
      <c r="H201" s="35"/>
      <c r="I201" s="35"/>
      <c r="K201" s="38"/>
    </row>
    <row r="202" spans="1:12" x14ac:dyDescent="0.3">
      <c r="A202" s="33" t="s">
        <v>289</v>
      </c>
      <c r="B202" s="34"/>
      <c r="C202" s="34"/>
      <c r="D202" s="34"/>
      <c r="E202" s="37"/>
      <c r="F202" s="83" t="s">
        <v>290</v>
      </c>
      <c r="G202" s="83"/>
      <c r="H202" s="35"/>
      <c r="I202" s="35"/>
      <c r="K202" s="38"/>
    </row>
    <row r="203" spans="1:12" x14ac:dyDescent="0.3">
      <c r="A203" s="33" t="s">
        <v>404</v>
      </c>
      <c r="B203" s="34"/>
      <c r="C203" s="34"/>
      <c r="D203" s="34"/>
      <c r="E203" s="37"/>
      <c r="F203" s="37"/>
      <c r="G203" s="34"/>
      <c r="H203" s="35"/>
      <c r="I203" s="35"/>
      <c r="K203" s="38"/>
    </row>
    <row r="204" spans="1:12" x14ac:dyDescent="0.3">
      <c r="A204" s="40" t="s">
        <v>291</v>
      </c>
      <c r="B204" s="41"/>
      <c r="C204" s="41"/>
      <c r="D204" s="41"/>
      <c r="E204" s="42"/>
      <c r="F204" s="42"/>
      <c r="G204" s="41"/>
      <c r="H204" s="43"/>
      <c r="I204" s="43"/>
      <c r="J204" s="44"/>
      <c r="K204" s="45"/>
    </row>
    <row r="205" spans="1:12" ht="15.6" x14ac:dyDescent="0.3">
      <c r="A205" s="3"/>
      <c r="B205" s="3"/>
      <c r="C205" s="3"/>
      <c r="D205" s="3"/>
      <c r="E205" s="3"/>
      <c r="F205" s="3"/>
      <c r="G205" s="3"/>
      <c r="H205" s="4"/>
      <c r="I205" s="4"/>
      <c r="J205" s="3"/>
      <c r="K205" s="1"/>
      <c r="L205" s="1"/>
    </row>
  </sheetData>
  <autoFilter ref="A7:K197" xr:uid="{E478A1CD-94B8-4B8D-A020-28B8BC5D0214}"/>
  <sortState xmlns:xlrd2="http://schemas.microsoft.com/office/spreadsheetml/2017/richdata2" ref="A8:K178">
    <sortCondition descending="1" ref="H8:H178"/>
  </sortState>
  <mergeCells count="6">
    <mergeCell ref="F201:G201"/>
    <mergeCell ref="F202:G202"/>
    <mergeCell ref="A1:K1"/>
    <mergeCell ref="A2:K2"/>
    <mergeCell ref="F199:G199"/>
    <mergeCell ref="F200:G200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C117C3-01B4-4B7D-8261-19FF2A44827E}">
  <sheetPr codeName="Sheet7">
    <tabColor theme="9" tint="0.59999389629810485"/>
  </sheetPr>
  <dimension ref="A1:M629"/>
  <sheetViews>
    <sheetView showGridLines="0" zoomScale="80" zoomScaleNormal="80" workbookViewId="0">
      <pane ySplit="7" topLeftCell="A291" activePane="bottomLeft" state="frozenSplit"/>
      <selection pane="bottomLeft" activeCell="A297" sqref="A297"/>
    </sheetView>
  </sheetViews>
  <sheetFormatPr defaultColWidth="8.77734375" defaultRowHeight="14.4" x14ac:dyDescent="0.3"/>
  <cols>
    <col min="1" max="1" width="65.77734375" customWidth="1"/>
    <col min="2" max="2" width="40" bestFit="1" customWidth="1"/>
    <col min="3" max="3" width="16.6640625" bestFit="1" customWidth="1"/>
    <col min="4" max="4" width="21.109375" customWidth="1"/>
    <col min="5" max="5" width="12.109375" bestFit="1" customWidth="1"/>
    <col min="6" max="6" width="10.109375" customWidth="1"/>
    <col min="7" max="7" width="8" customWidth="1"/>
    <col min="8" max="8" width="11.109375" customWidth="1"/>
    <col min="9" max="9" width="11.109375" bestFit="1" customWidth="1"/>
    <col min="11" max="11" width="29.109375" customWidth="1"/>
    <col min="12" max="12" width="6.109375" hidden="1" customWidth="1"/>
  </cols>
  <sheetData>
    <row r="1" spans="1:12" ht="22.8" x14ac:dyDescent="0.4">
      <c r="A1" s="84"/>
      <c r="B1" s="84"/>
      <c r="C1" s="84"/>
      <c r="D1" s="84"/>
      <c r="E1" s="84"/>
      <c r="F1" s="84"/>
      <c r="G1" s="84"/>
      <c r="H1" s="84"/>
      <c r="I1" s="84"/>
      <c r="J1" s="84"/>
      <c r="K1" s="84"/>
      <c r="L1" s="1"/>
    </row>
    <row r="2" spans="1:12" ht="17.399999999999999" x14ac:dyDescent="0.3">
      <c r="A2" s="85"/>
      <c r="B2" s="85"/>
      <c r="C2" s="85"/>
      <c r="D2" s="85"/>
      <c r="E2" s="85"/>
      <c r="F2" s="85"/>
      <c r="G2" s="85"/>
      <c r="H2" s="85"/>
      <c r="I2" s="85"/>
      <c r="J2" s="85"/>
      <c r="K2" s="85"/>
      <c r="L2" s="1"/>
    </row>
    <row r="3" spans="1:12" ht="15.6" x14ac:dyDescent="0.3">
      <c r="A3" s="3"/>
      <c r="B3" s="3"/>
      <c r="C3" s="3"/>
      <c r="D3" s="3"/>
      <c r="E3" s="3"/>
      <c r="F3" s="3"/>
      <c r="G3" s="3"/>
      <c r="H3" s="4"/>
      <c r="I3" s="4"/>
      <c r="J3" s="3"/>
      <c r="K3" s="5"/>
      <c r="L3" s="1"/>
    </row>
    <row r="4" spans="1:12" ht="15.6" x14ac:dyDescent="0.3">
      <c r="A4" s="3"/>
      <c r="B4" s="3"/>
      <c r="C4" s="3"/>
      <c r="D4" s="3"/>
      <c r="E4" s="3"/>
      <c r="F4" s="3"/>
      <c r="G4" s="3"/>
      <c r="H4" s="4"/>
      <c r="I4" s="4"/>
      <c r="J4" s="3"/>
      <c r="K4" s="5"/>
      <c r="L4" s="1"/>
    </row>
    <row r="5" spans="1:12" ht="15.6" x14ac:dyDescent="0.3">
      <c r="A5" s="3"/>
      <c r="B5" s="3"/>
      <c r="C5" s="3"/>
      <c r="D5" s="3"/>
      <c r="E5" s="3"/>
      <c r="F5" s="3"/>
      <c r="G5" s="3"/>
      <c r="H5" s="4"/>
      <c r="I5" s="4"/>
      <c r="J5" s="3"/>
      <c r="K5" s="5"/>
      <c r="L5" s="1"/>
    </row>
    <row r="6" spans="1:12" ht="16.2" thickBot="1" x14ac:dyDescent="0.35">
      <c r="A6" s="8" t="s">
        <v>1665</v>
      </c>
      <c r="B6" s="9" t="s">
        <v>0</v>
      </c>
      <c r="C6" s="9"/>
      <c r="D6" s="9" t="s">
        <v>299</v>
      </c>
      <c r="E6" s="9" t="s">
        <v>1</v>
      </c>
      <c r="F6" s="9" t="s">
        <v>2</v>
      </c>
      <c r="G6" s="9" t="s">
        <v>372</v>
      </c>
      <c r="H6" s="10" t="s">
        <v>386</v>
      </c>
      <c r="I6" s="10" t="s">
        <v>386</v>
      </c>
      <c r="J6" s="9"/>
      <c r="K6" s="11"/>
      <c r="L6" s="6"/>
    </row>
    <row r="7" spans="1:12" ht="16.2" thickBot="1" x14ac:dyDescent="0.35">
      <c r="A7" s="12" t="s">
        <v>1668</v>
      </c>
      <c r="B7" s="13"/>
      <c r="C7" s="13"/>
      <c r="D7" s="13"/>
      <c r="E7" s="13"/>
      <c r="F7" s="13"/>
      <c r="G7" s="13" t="s">
        <v>3</v>
      </c>
      <c r="H7" s="14" t="s">
        <v>1429</v>
      </c>
      <c r="I7" s="14" t="s">
        <v>1430</v>
      </c>
      <c r="J7" s="13"/>
      <c r="K7" s="15" t="s">
        <v>6</v>
      </c>
      <c r="L7" s="16">
        <v>1.21</v>
      </c>
    </row>
    <row r="8" spans="1:12" ht="30" customHeight="1" x14ac:dyDescent="0.3">
      <c r="A8" s="27" t="s">
        <v>314</v>
      </c>
      <c r="B8" s="47" t="s">
        <v>755</v>
      </c>
      <c r="C8" s="47"/>
      <c r="D8" s="47" t="s">
        <v>47</v>
      </c>
      <c r="E8" s="46">
        <v>1971</v>
      </c>
      <c r="F8" s="46">
        <v>1</v>
      </c>
      <c r="G8" s="3"/>
      <c r="H8" s="4">
        <v>2</v>
      </c>
      <c r="I8" s="4">
        <f t="shared" ref="I8:I71" si="0">H8*$L$7</f>
        <v>2.42</v>
      </c>
      <c r="J8" s="18"/>
      <c r="K8" s="20"/>
      <c r="L8" s="18"/>
    </row>
    <row r="9" spans="1:12" ht="30" customHeight="1" x14ac:dyDescent="0.3">
      <c r="A9" s="19" t="s">
        <v>931</v>
      </c>
      <c r="B9" s="3" t="s">
        <v>502</v>
      </c>
      <c r="C9" s="3"/>
      <c r="D9" s="3" t="s">
        <v>47</v>
      </c>
      <c r="E9" s="3">
        <v>2011</v>
      </c>
      <c r="F9" s="3">
        <v>5</v>
      </c>
      <c r="G9" s="3"/>
      <c r="H9" s="4">
        <v>5</v>
      </c>
      <c r="I9" s="18">
        <f t="shared" si="0"/>
        <v>6.05</v>
      </c>
      <c r="J9" s="18"/>
      <c r="K9" s="20"/>
      <c r="L9" s="18"/>
    </row>
    <row r="10" spans="1:12" ht="30" customHeight="1" x14ac:dyDescent="0.3">
      <c r="A10" s="27" t="s">
        <v>932</v>
      </c>
      <c r="B10" s="47" t="s">
        <v>502</v>
      </c>
      <c r="C10" s="47"/>
      <c r="D10" s="47" t="s">
        <v>47</v>
      </c>
      <c r="E10" s="46">
        <v>2007</v>
      </c>
      <c r="F10" s="46">
        <v>7</v>
      </c>
      <c r="G10" s="3"/>
      <c r="H10" s="4">
        <v>5</v>
      </c>
      <c r="I10" s="18">
        <f t="shared" si="0"/>
        <v>6.05</v>
      </c>
      <c r="J10" s="18"/>
      <c r="K10" s="20"/>
      <c r="L10" s="18"/>
    </row>
    <row r="11" spans="1:12" ht="30" customHeight="1" x14ac:dyDescent="0.3">
      <c r="A11" s="27" t="s">
        <v>59</v>
      </c>
      <c r="B11" s="47" t="s">
        <v>1670</v>
      </c>
      <c r="C11" s="47"/>
      <c r="D11" s="47" t="s">
        <v>47</v>
      </c>
      <c r="E11" s="46">
        <v>2009</v>
      </c>
      <c r="F11" s="46">
        <v>1</v>
      </c>
      <c r="G11" s="3"/>
      <c r="H11" s="4">
        <v>5</v>
      </c>
      <c r="I11" s="18">
        <f t="shared" si="0"/>
        <v>6.05</v>
      </c>
      <c r="J11" s="18" t="s">
        <v>10</v>
      </c>
      <c r="K11" s="20"/>
      <c r="L11" s="18"/>
    </row>
    <row r="12" spans="1:12" ht="30" customHeight="1" x14ac:dyDescent="0.3">
      <c r="A12" s="19" t="s">
        <v>313</v>
      </c>
      <c r="B12" s="3" t="s">
        <v>755</v>
      </c>
      <c r="C12" s="3"/>
      <c r="D12" s="3" t="s">
        <v>47</v>
      </c>
      <c r="E12" s="3">
        <v>1970</v>
      </c>
      <c r="F12" s="3">
        <v>1</v>
      </c>
      <c r="G12" s="3"/>
      <c r="H12" s="4">
        <v>5</v>
      </c>
      <c r="I12" s="18">
        <f t="shared" si="0"/>
        <v>6.05</v>
      </c>
      <c r="J12" s="18"/>
      <c r="K12" s="20"/>
      <c r="L12" s="18"/>
    </row>
    <row r="13" spans="1:12" ht="30" customHeight="1" x14ac:dyDescent="0.3">
      <c r="A13" s="27" t="s">
        <v>448</v>
      </c>
      <c r="B13" s="47" t="s">
        <v>755</v>
      </c>
      <c r="C13" s="47"/>
      <c r="D13" s="47" t="s">
        <v>47</v>
      </c>
      <c r="E13" s="46">
        <v>1978</v>
      </c>
      <c r="F13" s="46">
        <v>1</v>
      </c>
      <c r="G13" s="3"/>
      <c r="H13" s="4">
        <v>5</v>
      </c>
      <c r="I13" s="18">
        <f t="shared" si="0"/>
        <v>6.05</v>
      </c>
      <c r="J13" s="18"/>
      <c r="K13" s="20"/>
      <c r="L13" s="18"/>
    </row>
    <row r="14" spans="1:12" ht="30" customHeight="1" x14ac:dyDescent="0.3">
      <c r="A14" s="27" t="s">
        <v>238</v>
      </c>
      <c r="B14" s="47" t="s">
        <v>236</v>
      </c>
      <c r="C14" s="47"/>
      <c r="D14" s="47" t="s">
        <v>307</v>
      </c>
      <c r="E14" s="46" t="s">
        <v>207</v>
      </c>
      <c r="F14" s="46">
        <v>1</v>
      </c>
      <c r="G14" s="3"/>
      <c r="H14" s="4">
        <v>5</v>
      </c>
      <c r="I14" s="18">
        <f t="shared" si="0"/>
        <v>6.05</v>
      </c>
      <c r="J14" s="18"/>
      <c r="K14" s="20"/>
      <c r="L14" s="18"/>
    </row>
    <row r="15" spans="1:12" ht="30" customHeight="1" x14ac:dyDescent="0.3">
      <c r="A15" s="19" t="s">
        <v>338</v>
      </c>
      <c r="B15" s="3" t="s">
        <v>261</v>
      </c>
      <c r="C15" s="3" t="s">
        <v>412</v>
      </c>
      <c r="D15" s="3" t="s">
        <v>302</v>
      </c>
      <c r="E15" s="3">
        <v>2020</v>
      </c>
      <c r="F15" s="3">
        <v>12</v>
      </c>
      <c r="G15" s="3"/>
      <c r="H15" s="4">
        <v>6.2</v>
      </c>
      <c r="I15" s="18">
        <f t="shared" si="0"/>
        <v>7.5019999999999998</v>
      </c>
      <c r="J15" s="18"/>
      <c r="K15" s="20" t="s">
        <v>62</v>
      </c>
      <c r="L15" s="18"/>
    </row>
    <row r="16" spans="1:12" ht="30" customHeight="1" x14ac:dyDescent="0.3">
      <c r="A16" s="19" t="s">
        <v>339</v>
      </c>
      <c r="B16" s="3" t="s">
        <v>261</v>
      </c>
      <c r="C16" s="3"/>
      <c r="D16" s="3" t="s">
        <v>302</v>
      </c>
      <c r="E16" s="3">
        <v>2020</v>
      </c>
      <c r="F16" s="3">
        <v>12</v>
      </c>
      <c r="G16" s="3"/>
      <c r="H16" s="4">
        <v>6.2</v>
      </c>
      <c r="I16" s="18">
        <f t="shared" si="0"/>
        <v>7.5019999999999998</v>
      </c>
      <c r="J16" s="18"/>
      <c r="K16" s="20" t="s">
        <v>62</v>
      </c>
      <c r="L16" s="18"/>
    </row>
    <row r="17" spans="1:12" ht="30" customHeight="1" x14ac:dyDescent="0.3">
      <c r="A17" s="51" t="s">
        <v>469</v>
      </c>
      <c r="B17" s="48" t="s">
        <v>1454</v>
      </c>
      <c r="C17" s="3" t="s">
        <v>1001</v>
      </c>
      <c r="D17" s="48" t="s">
        <v>469</v>
      </c>
      <c r="E17" s="48" t="s">
        <v>207</v>
      </c>
      <c r="F17" s="48">
        <v>12</v>
      </c>
      <c r="G17" s="48"/>
      <c r="H17" s="4">
        <v>6.2</v>
      </c>
      <c r="I17" s="18">
        <f t="shared" si="0"/>
        <v>7.5019999999999998</v>
      </c>
      <c r="J17" s="18"/>
      <c r="K17" s="20" t="s">
        <v>62</v>
      </c>
      <c r="L17" s="18"/>
    </row>
    <row r="18" spans="1:12" ht="30" customHeight="1" x14ac:dyDescent="0.3">
      <c r="A18" s="19" t="s">
        <v>818</v>
      </c>
      <c r="B18" s="3" t="s">
        <v>739</v>
      </c>
      <c r="C18" s="3" t="s">
        <v>431</v>
      </c>
      <c r="D18" s="3" t="s">
        <v>1336</v>
      </c>
      <c r="E18" s="3">
        <v>2022</v>
      </c>
      <c r="F18" s="3">
        <v>12</v>
      </c>
      <c r="G18" s="3"/>
      <c r="H18" s="4">
        <v>6.61</v>
      </c>
      <c r="I18" s="18">
        <f t="shared" si="0"/>
        <v>7.9981</v>
      </c>
      <c r="J18" s="18"/>
      <c r="K18" s="20" t="s">
        <v>62</v>
      </c>
      <c r="L18" s="18"/>
    </row>
    <row r="19" spans="1:12" ht="30" customHeight="1" x14ac:dyDescent="0.3">
      <c r="A19" s="19" t="s">
        <v>1452</v>
      </c>
      <c r="B19" s="3" t="s">
        <v>739</v>
      </c>
      <c r="C19" s="3"/>
      <c r="D19" s="3" t="s">
        <v>1336</v>
      </c>
      <c r="E19" s="3">
        <v>2022</v>
      </c>
      <c r="F19" s="3">
        <v>12</v>
      </c>
      <c r="G19" s="3"/>
      <c r="H19" s="4">
        <v>6.61</v>
      </c>
      <c r="I19" s="18">
        <f t="shared" si="0"/>
        <v>7.9981</v>
      </c>
      <c r="J19" s="18"/>
      <c r="K19" s="20" t="s">
        <v>62</v>
      </c>
      <c r="L19" s="18"/>
    </row>
    <row r="20" spans="1:12" ht="30" customHeight="1" x14ac:dyDescent="0.3">
      <c r="A20" s="19" t="s">
        <v>406</v>
      </c>
      <c r="B20" s="3" t="s">
        <v>739</v>
      </c>
      <c r="C20" s="3" t="s">
        <v>412</v>
      </c>
      <c r="D20" s="3" t="s">
        <v>1336</v>
      </c>
      <c r="E20" s="3">
        <v>2021</v>
      </c>
      <c r="F20" s="3">
        <v>12</v>
      </c>
      <c r="G20" s="3"/>
      <c r="H20" s="4">
        <v>6.61</v>
      </c>
      <c r="I20" s="18">
        <f t="shared" si="0"/>
        <v>7.9981</v>
      </c>
      <c r="J20" s="18"/>
      <c r="K20" s="20" t="s">
        <v>62</v>
      </c>
      <c r="L20" s="18"/>
    </row>
    <row r="21" spans="1:12" ht="30" customHeight="1" x14ac:dyDescent="0.3">
      <c r="A21" s="19" t="s">
        <v>774</v>
      </c>
      <c r="B21" s="3" t="s">
        <v>551</v>
      </c>
      <c r="C21" s="3" t="s">
        <v>431</v>
      </c>
      <c r="D21" s="3" t="s">
        <v>47</v>
      </c>
      <c r="E21" s="3">
        <v>2018</v>
      </c>
      <c r="F21" s="3">
        <v>18</v>
      </c>
      <c r="G21" s="3"/>
      <c r="H21" s="4">
        <v>6.82</v>
      </c>
      <c r="I21" s="18">
        <f t="shared" si="0"/>
        <v>8.2522000000000002</v>
      </c>
      <c r="J21" s="18"/>
      <c r="K21" s="20" t="s">
        <v>62</v>
      </c>
      <c r="L21" s="18"/>
    </row>
    <row r="22" spans="1:12" ht="30" customHeight="1" x14ac:dyDescent="0.3">
      <c r="A22" s="27" t="s">
        <v>429</v>
      </c>
      <c r="B22" s="47" t="s">
        <v>428</v>
      </c>
      <c r="C22" s="47"/>
      <c r="D22" s="47" t="s">
        <v>432</v>
      </c>
      <c r="E22" s="46">
        <v>2018</v>
      </c>
      <c r="F22" s="46">
        <v>12</v>
      </c>
      <c r="G22" s="3"/>
      <c r="H22" s="4">
        <v>6.82</v>
      </c>
      <c r="I22" s="18">
        <f t="shared" si="0"/>
        <v>8.2522000000000002</v>
      </c>
      <c r="J22" s="18"/>
      <c r="K22" s="20"/>
      <c r="L22" s="18"/>
    </row>
    <row r="23" spans="1:12" ht="30" customHeight="1" x14ac:dyDescent="0.3">
      <c r="A23" s="19" t="s">
        <v>1453</v>
      </c>
      <c r="B23" s="3" t="s">
        <v>739</v>
      </c>
      <c r="C23" s="3"/>
      <c r="D23" s="3" t="s">
        <v>1336</v>
      </c>
      <c r="E23" s="3">
        <v>2020</v>
      </c>
      <c r="F23" s="3">
        <v>12</v>
      </c>
      <c r="G23" s="3"/>
      <c r="H23" s="4">
        <v>7.44</v>
      </c>
      <c r="I23" s="18">
        <f t="shared" si="0"/>
        <v>9.0023999999999997</v>
      </c>
      <c r="J23" s="18"/>
      <c r="K23" s="20" t="s">
        <v>41</v>
      </c>
      <c r="L23" s="18"/>
    </row>
    <row r="24" spans="1:12" ht="30" customHeight="1" x14ac:dyDescent="0.3">
      <c r="A24" s="19" t="s">
        <v>469</v>
      </c>
      <c r="B24" s="3" t="s">
        <v>877</v>
      </c>
      <c r="C24" s="3" t="s">
        <v>1001</v>
      </c>
      <c r="D24" s="3" t="s">
        <v>303</v>
      </c>
      <c r="E24" s="3" t="s">
        <v>207</v>
      </c>
      <c r="F24" s="3">
        <v>12</v>
      </c>
      <c r="G24" s="3"/>
      <c r="H24" s="4">
        <v>7.85</v>
      </c>
      <c r="I24" s="18">
        <f t="shared" si="0"/>
        <v>9.4984999999999999</v>
      </c>
      <c r="J24" s="18"/>
      <c r="K24" s="20" t="s">
        <v>62</v>
      </c>
      <c r="L24" s="18"/>
    </row>
    <row r="25" spans="1:12" ht="30" customHeight="1" x14ac:dyDescent="0.3">
      <c r="A25" s="27" t="s">
        <v>77</v>
      </c>
      <c r="B25" s="47" t="s">
        <v>76</v>
      </c>
      <c r="C25" s="3" t="s">
        <v>412</v>
      </c>
      <c r="D25" s="47" t="s">
        <v>301</v>
      </c>
      <c r="E25" s="46">
        <v>1975</v>
      </c>
      <c r="F25" s="46">
        <v>5</v>
      </c>
      <c r="G25" s="3">
        <v>0.375</v>
      </c>
      <c r="H25" s="4">
        <v>8</v>
      </c>
      <c r="I25" s="18">
        <f t="shared" si="0"/>
        <v>9.68</v>
      </c>
      <c r="J25" s="18"/>
      <c r="K25" s="20" t="s">
        <v>41</v>
      </c>
      <c r="L25" s="18"/>
    </row>
    <row r="26" spans="1:12" ht="30" customHeight="1" x14ac:dyDescent="0.3">
      <c r="A26" s="19" t="s">
        <v>522</v>
      </c>
      <c r="B26" s="3" t="s">
        <v>521</v>
      </c>
      <c r="C26" s="3" t="s">
        <v>412</v>
      </c>
      <c r="D26" s="3" t="s">
        <v>318</v>
      </c>
      <c r="E26" s="3">
        <v>2019</v>
      </c>
      <c r="F26" s="3">
        <v>6</v>
      </c>
      <c r="G26" s="3"/>
      <c r="H26" s="4">
        <v>8.06</v>
      </c>
      <c r="I26" s="18">
        <f t="shared" si="0"/>
        <v>9.752600000000001</v>
      </c>
      <c r="J26" s="18"/>
      <c r="K26" s="20" t="s">
        <v>62</v>
      </c>
      <c r="L26" s="18"/>
    </row>
    <row r="27" spans="1:12" ht="30" customHeight="1" x14ac:dyDescent="0.3">
      <c r="A27" s="27" t="s">
        <v>411</v>
      </c>
      <c r="B27" s="47" t="s">
        <v>587</v>
      </c>
      <c r="C27" s="47"/>
      <c r="D27" s="47" t="s">
        <v>318</v>
      </c>
      <c r="E27" s="46">
        <v>2022</v>
      </c>
      <c r="F27" s="46">
        <v>24</v>
      </c>
      <c r="G27" s="3"/>
      <c r="H27" s="4">
        <v>8.06</v>
      </c>
      <c r="I27" s="18">
        <f t="shared" si="0"/>
        <v>9.752600000000001</v>
      </c>
      <c r="J27" s="18"/>
      <c r="K27" s="20" t="s">
        <v>41</v>
      </c>
      <c r="L27" s="18"/>
    </row>
    <row r="28" spans="1:12" ht="30" customHeight="1" x14ac:dyDescent="0.3">
      <c r="A28" s="27" t="s">
        <v>631</v>
      </c>
      <c r="B28" s="47" t="s">
        <v>37</v>
      </c>
      <c r="C28" s="47"/>
      <c r="D28" s="47" t="s">
        <v>47</v>
      </c>
      <c r="E28" s="46">
        <v>2019</v>
      </c>
      <c r="F28" s="46">
        <v>24</v>
      </c>
      <c r="G28" s="3"/>
      <c r="H28" s="4">
        <v>8.2200000000000006</v>
      </c>
      <c r="I28" s="18">
        <f t="shared" si="0"/>
        <v>9.946200000000001</v>
      </c>
      <c r="J28" s="18"/>
      <c r="K28" s="20" t="s">
        <v>41</v>
      </c>
      <c r="L28" s="18"/>
    </row>
    <row r="29" spans="1:12" ht="30" customHeight="1" x14ac:dyDescent="0.3">
      <c r="A29" s="19" t="s">
        <v>940</v>
      </c>
      <c r="B29" s="3" t="s">
        <v>30</v>
      </c>
      <c r="C29" s="3"/>
      <c r="D29" s="3" t="s">
        <v>47</v>
      </c>
      <c r="E29" s="3">
        <v>2007</v>
      </c>
      <c r="F29" s="3">
        <v>1</v>
      </c>
      <c r="G29" s="3"/>
      <c r="H29" s="4">
        <v>8.26</v>
      </c>
      <c r="I29" s="18">
        <f t="shared" si="0"/>
        <v>9.9946000000000002</v>
      </c>
      <c r="J29" s="3"/>
      <c r="K29" s="20"/>
      <c r="L29" s="18"/>
    </row>
    <row r="30" spans="1:12" ht="30" customHeight="1" x14ac:dyDescent="0.3">
      <c r="A30" s="19" t="s">
        <v>1407</v>
      </c>
      <c r="B30" s="3" t="s">
        <v>964</v>
      </c>
      <c r="C30" s="3"/>
      <c r="D30" s="3" t="s">
        <v>47</v>
      </c>
      <c r="E30" s="3">
        <v>2008</v>
      </c>
      <c r="F30" s="3">
        <v>24</v>
      </c>
      <c r="G30" s="3"/>
      <c r="H30" s="4">
        <v>8.27</v>
      </c>
      <c r="I30" s="18">
        <f t="shared" si="0"/>
        <v>10.006699999999999</v>
      </c>
      <c r="J30" s="18"/>
      <c r="K30" s="20" t="s">
        <v>41</v>
      </c>
      <c r="L30" s="18"/>
    </row>
    <row r="31" spans="1:12" ht="30" customHeight="1" x14ac:dyDescent="0.3">
      <c r="A31" s="19" t="s">
        <v>965</v>
      </c>
      <c r="B31" s="3" t="s">
        <v>964</v>
      </c>
      <c r="C31" s="3" t="s">
        <v>431</v>
      </c>
      <c r="D31" s="3" t="s">
        <v>47</v>
      </c>
      <c r="E31" s="3">
        <v>2008</v>
      </c>
      <c r="F31" s="3">
        <v>24</v>
      </c>
      <c r="G31" s="3"/>
      <c r="H31" s="4">
        <v>8.27</v>
      </c>
      <c r="I31" s="18">
        <f t="shared" si="0"/>
        <v>10.006699999999999</v>
      </c>
      <c r="J31" s="18"/>
      <c r="K31" s="20"/>
      <c r="L31" s="18"/>
    </row>
    <row r="32" spans="1:12" ht="30" customHeight="1" x14ac:dyDescent="0.3">
      <c r="A32" s="27" t="s">
        <v>1480</v>
      </c>
      <c r="B32" s="47" t="s">
        <v>410</v>
      </c>
      <c r="C32" s="47" t="s">
        <v>412</v>
      </c>
      <c r="D32" s="47" t="s">
        <v>302</v>
      </c>
      <c r="E32" s="46">
        <v>2021</v>
      </c>
      <c r="F32" s="46">
        <v>12</v>
      </c>
      <c r="G32" s="3"/>
      <c r="H32" s="4">
        <v>8.27</v>
      </c>
      <c r="I32" s="18">
        <f t="shared" si="0"/>
        <v>10.006699999999999</v>
      </c>
      <c r="J32" s="18" t="s">
        <v>10</v>
      </c>
      <c r="K32" s="20"/>
      <c r="L32" s="18"/>
    </row>
    <row r="33" spans="1:12" ht="30" customHeight="1" x14ac:dyDescent="0.3">
      <c r="A33" s="19" t="s">
        <v>1658</v>
      </c>
      <c r="B33" s="3" t="s">
        <v>410</v>
      </c>
      <c r="C33" s="3" t="s">
        <v>557</v>
      </c>
      <c r="D33" s="3" t="s">
        <v>302</v>
      </c>
      <c r="E33" s="3">
        <v>2021</v>
      </c>
      <c r="F33" s="3">
        <v>24</v>
      </c>
      <c r="G33" s="3"/>
      <c r="H33" s="4">
        <v>8.27</v>
      </c>
      <c r="I33" s="18">
        <f t="shared" si="0"/>
        <v>10.006699999999999</v>
      </c>
      <c r="J33" s="18"/>
      <c r="K33" s="20" t="s">
        <v>966</v>
      </c>
      <c r="L33" s="18"/>
    </row>
    <row r="34" spans="1:12" ht="30" customHeight="1" x14ac:dyDescent="0.3">
      <c r="A34" s="19" t="s">
        <v>1659</v>
      </c>
      <c r="B34" s="3" t="s">
        <v>410</v>
      </c>
      <c r="C34" s="3"/>
      <c r="D34" s="3" t="s">
        <v>302</v>
      </c>
      <c r="E34" s="3">
        <v>2020</v>
      </c>
      <c r="F34" s="3">
        <v>24</v>
      </c>
      <c r="G34" s="3"/>
      <c r="H34" s="4">
        <v>8.27</v>
      </c>
      <c r="I34" s="18">
        <f t="shared" si="0"/>
        <v>10.006699999999999</v>
      </c>
      <c r="J34" s="18"/>
      <c r="K34" s="20" t="s">
        <v>966</v>
      </c>
      <c r="L34" s="18"/>
    </row>
    <row r="35" spans="1:12" ht="30" customHeight="1" x14ac:dyDescent="0.3">
      <c r="A35" s="19" t="s">
        <v>328</v>
      </c>
      <c r="B35" s="3" t="s">
        <v>329</v>
      </c>
      <c r="C35" s="3"/>
      <c r="D35" s="3" t="s">
        <v>330</v>
      </c>
      <c r="E35" s="3">
        <v>2005</v>
      </c>
      <c r="F35" s="3">
        <v>12</v>
      </c>
      <c r="G35" s="3"/>
      <c r="H35" s="4">
        <v>8.27</v>
      </c>
      <c r="I35" s="18">
        <f t="shared" si="0"/>
        <v>10.006699999999999</v>
      </c>
      <c r="J35" s="18"/>
      <c r="K35" s="20" t="s">
        <v>340</v>
      </c>
      <c r="L35" s="18"/>
    </row>
    <row r="36" spans="1:12" ht="30" customHeight="1" x14ac:dyDescent="0.3">
      <c r="A36" s="19" t="s">
        <v>1433</v>
      </c>
      <c r="B36" s="3" t="s">
        <v>428</v>
      </c>
      <c r="C36" s="3" t="s">
        <v>431</v>
      </c>
      <c r="D36" s="3" t="s">
        <v>432</v>
      </c>
      <c r="E36" s="3">
        <v>2021</v>
      </c>
      <c r="F36" s="3">
        <v>12</v>
      </c>
      <c r="G36" s="3"/>
      <c r="H36" s="4">
        <v>8.27</v>
      </c>
      <c r="I36" s="18">
        <f t="shared" si="0"/>
        <v>10.006699999999999</v>
      </c>
      <c r="J36" s="18"/>
      <c r="K36" s="20" t="s">
        <v>41</v>
      </c>
      <c r="L36" s="18"/>
    </row>
    <row r="37" spans="1:12" ht="30" customHeight="1" x14ac:dyDescent="0.3">
      <c r="A37" s="19" t="s">
        <v>1468</v>
      </c>
      <c r="B37" s="46" t="s">
        <v>461</v>
      </c>
      <c r="C37" s="3"/>
      <c r="D37" s="3" t="s">
        <v>302</v>
      </c>
      <c r="E37" s="3">
        <v>2022</v>
      </c>
      <c r="F37" s="3">
        <v>12</v>
      </c>
      <c r="G37" s="3"/>
      <c r="H37" s="4">
        <v>9.0500000000000007</v>
      </c>
      <c r="I37" s="18">
        <f t="shared" si="0"/>
        <v>10.9505</v>
      </c>
      <c r="J37" s="18"/>
      <c r="K37" s="20" t="s">
        <v>41</v>
      </c>
      <c r="L37" s="18"/>
    </row>
    <row r="38" spans="1:12" ht="30" customHeight="1" x14ac:dyDescent="0.3">
      <c r="A38" s="19" t="s">
        <v>1075</v>
      </c>
      <c r="B38" s="3" t="s">
        <v>156</v>
      </c>
      <c r="C38" s="3"/>
      <c r="D38" s="3" t="s">
        <v>160</v>
      </c>
      <c r="E38" s="3">
        <v>2012</v>
      </c>
      <c r="F38" s="3">
        <v>3</v>
      </c>
      <c r="G38" s="3"/>
      <c r="H38" s="4">
        <v>9.5</v>
      </c>
      <c r="I38" s="18">
        <f t="shared" si="0"/>
        <v>11.494999999999999</v>
      </c>
      <c r="J38" s="18"/>
      <c r="K38" s="20" t="s">
        <v>41</v>
      </c>
      <c r="L38" s="18"/>
    </row>
    <row r="39" spans="1:12" ht="30" customHeight="1" x14ac:dyDescent="0.3">
      <c r="A39" s="19" t="s">
        <v>496</v>
      </c>
      <c r="B39" s="3" t="s">
        <v>897</v>
      </c>
      <c r="C39" s="3"/>
      <c r="D39" s="3" t="s">
        <v>302</v>
      </c>
      <c r="E39" s="3">
        <v>2019</v>
      </c>
      <c r="F39" s="3">
        <v>24</v>
      </c>
      <c r="G39" s="3"/>
      <c r="H39" s="4">
        <v>9.5</v>
      </c>
      <c r="I39" s="18">
        <f t="shared" si="0"/>
        <v>11.494999999999999</v>
      </c>
      <c r="J39" s="18"/>
      <c r="K39" s="20"/>
      <c r="L39" s="18"/>
    </row>
    <row r="40" spans="1:12" ht="30" customHeight="1" x14ac:dyDescent="0.3">
      <c r="A40" s="19" t="s">
        <v>1462</v>
      </c>
      <c r="B40" s="3" t="s">
        <v>57</v>
      </c>
      <c r="C40" s="3"/>
      <c r="D40" s="3" t="s">
        <v>47</v>
      </c>
      <c r="E40" s="3">
        <v>2020</v>
      </c>
      <c r="F40" s="3">
        <v>24</v>
      </c>
      <c r="G40" s="3"/>
      <c r="H40" s="4">
        <v>9.92</v>
      </c>
      <c r="I40" s="18">
        <f t="shared" si="0"/>
        <v>12.0032</v>
      </c>
      <c r="J40" s="18"/>
      <c r="K40" s="20" t="s">
        <v>41</v>
      </c>
      <c r="L40" s="18"/>
    </row>
    <row r="41" spans="1:12" ht="30" customHeight="1" x14ac:dyDescent="0.3">
      <c r="A41" s="19" t="s">
        <v>1441</v>
      </c>
      <c r="B41" s="3" t="s">
        <v>195</v>
      </c>
      <c r="C41" s="3" t="s">
        <v>412</v>
      </c>
      <c r="D41" s="3" t="s">
        <v>376</v>
      </c>
      <c r="E41" s="3">
        <v>2021</v>
      </c>
      <c r="F41" s="3">
        <v>12</v>
      </c>
      <c r="G41" s="3"/>
      <c r="H41" s="4">
        <v>9.92</v>
      </c>
      <c r="I41" s="18">
        <f t="shared" si="0"/>
        <v>12.0032</v>
      </c>
      <c r="J41" s="18"/>
      <c r="K41" s="20" t="s">
        <v>62</v>
      </c>
      <c r="L41" s="18"/>
    </row>
    <row r="42" spans="1:12" ht="30" customHeight="1" x14ac:dyDescent="0.3">
      <c r="A42" s="63" t="s">
        <v>990</v>
      </c>
      <c r="B42" s="3" t="s">
        <v>195</v>
      </c>
      <c r="C42" s="3" t="s">
        <v>883</v>
      </c>
      <c r="D42" s="3" t="s">
        <v>376</v>
      </c>
      <c r="E42" s="3">
        <v>2022</v>
      </c>
      <c r="F42" s="3">
        <v>12</v>
      </c>
      <c r="G42" s="3"/>
      <c r="H42" s="4">
        <v>9.92</v>
      </c>
      <c r="I42" s="18">
        <f t="shared" si="0"/>
        <v>12.0032</v>
      </c>
      <c r="J42" s="3"/>
      <c r="K42" s="20" t="s">
        <v>41</v>
      </c>
      <c r="L42" s="18"/>
    </row>
    <row r="43" spans="1:12" ht="30" customHeight="1" x14ac:dyDescent="0.3">
      <c r="A43" s="63" t="s">
        <v>1442</v>
      </c>
      <c r="B43" s="3" t="s">
        <v>195</v>
      </c>
      <c r="C43" s="3"/>
      <c r="D43" s="3" t="s">
        <v>376</v>
      </c>
      <c r="E43" s="3">
        <v>2021</v>
      </c>
      <c r="F43" s="3">
        <v>12</v>
      </c>
      <c r="G43" s="3"/>
      <c r="H43" s="4">
        <v>9.92</v>
      </c>
      <c r="I43" s="18">
        <f t="shared" si="0"/>
        <v>12.0032</v>
      </c>
      <c r="J43" s="3"/>
      <c r="K43" s="20" t="s">
        <v>41</v>
      </c>
      <c r="L43" s="18"/>
    </row>
    <row r="44" spans="1:12" ht="30" customHeight="1" x14ac:dyDescent="0.3">
      <c r="A44" s="27" t="s">
        <v>279</v>
      </c>
      <c r="B44" s="47" t="s">
        <v>280</v>
      </c>
      <c r="C44" s="47"/>
      <c r="D44" s="47" t="s">
        <v>160</v>
      </c>
      <c r="E44" s="46">
        <v>1991</v>
      </c>
      <c r="F44" s="46">
        <v>1</v>
      </c>
      <c r="G44" s="3"/>
      <c r="H44" s="4">
        <v>10</v>
      </c>
      <c r="I44" s="18">
        <f t="shared" si="0"/>
        <v>12.1</v>
      </c>
      <c r="J44" s="18"/>
      <c r="K44" s="20" t="s">
        <v>62</v>
      </c>
      <c r="L44" s="18"/>
    </row>
    <row r="45" spans="1:12" ht="30" customHeight="1" x14ac:dyDescent="0.3">
      <c r="A45" s="19" t="s">
        <v>1126</v>
      </c>
      <c r="B45" s="3" t="s">
        <v>37</v>
      </c>
      <c r="C45" s="3"/>
      <c r="D45" s="3" t="s">
        <v>47</v>
      </c>
      <c r="E45" s="3">
        <v>2003</v>
      </c>
      <c r="F45" s="3">
        <v>1</v>
      </c>
      <c r="G45" s="3"/>
      <c r="H45" s="4">
        <v>10</v>
      </c>
      <c r="I45" s="18">
        <f t="shared" si="0"/>
        <v>12.1</v>
      </c>
      <c r="J45" s="18"/>
      <c r="K45" s="20"/>
      <c r="L45" s="18"/>
    </row>
    <row r="46" spans="1:12" ht="30" customHeight="1" x14ac:dyDescent="0.3">
      <c r="A46" s="19" t="s">
        <v>1127</v>
      </c>
      <c r="B46" s="3" t="s">
        <v>30</v>
      </c>
      <c r="C46" s="3"/>
      <c r="D46" s="3" t="s">
        <v>47</v>
      </c>
      <c r="E46" s="3">
        <v>1998</v>
      </c>
      <c r="F46" s="3">
        <v>1</v>
      </c>
      <c r="G46" s="3"/>
      <c r="H46" s="4">
        <v>10</v>
      </c>
      <c r="I46" s="18">
        <f t="shared" si="0"/>
        <v>12.1</v>
      </c>
      <c r="J46" s="18"/>
      <c r="K46" s="20"/>
      <c r="L46" s="18"/>
    </row>
    <row r="47" spans="1:12" ht="30" customHeight="1" x14ac:dyDescent="0.3">
      <c r="A47" s="51" t="s">
        <v>550</v>
      </c>
      <c r="B47" s="48" t="s">
        <v>551</v>
      </c>
      <c r="C47" s="3"/>
      <c r="D47" s="3" t="s">
        <v>47</v>
      </c>
      <c r="E47" s="48">
        <v>2014</v>
      </c>
      <c r="F47" s="48">
        <v>1</v>
      </c>
      <c r="G47" s="48"/>
      <c r="H47" s="4">
        <v>10</v>
      </c>
      <c r="I47" s="18">
        <f t="shared" si="0"/>
        <v>12.1</v>
      </c>
      <c r="J47" s="18"/>
      <c r="K47" s="20"/>
      <c r="L47" s="18"/>
    </row>
    <row r="48" spans="1:12" ht="30" customHeight="1" x14ac:dyDescent="0.3">
      <c r="A48" s="63" t="s">
        <v>1123</v>
      </c>
      <c r="B48" s="3" t="s">
        <v>563</v>
      </c>
      <c r="C48" s="3"/>
      <c r="D48" s="3" t="s">
        <v>47</v>
      </c>
      <c r="E48" s="3">
        <v>1994</v>
      </c>
      <c r="F48" s="3">
        <v>1</v>
      </c>
      <c r="G48" s="3"/>
      <c r="H48" s="4">
        <v>10</v>
      </c>
      <c r="I48" s="18">
        <f t="shared" si="0"/>
        <v>12.1</v>
      </c>
      <c r="J48" s="18"/>
      <c r="K48" s="20"/>
      <c r="L48" s="18"/>
    </row>
    <row r="49" spans="1:12" ht="30" customHeight="1" x14ac:dyDescent="0.3">
      <c r="A49" s="27" t="s">
        <v>1129</v>
      </c>
      <c r="B49" s="47" t="s">
        <v>934</v>
      </c>
      <c r="C49" s="47" t="s">
        <v>1000</v>
      </c>
      <c r="D49" s="47" t="s">
        <v>47</v>
      </c>
      <c r="E49" s="46">
        <v>1986</v>
      </c>
      <c r="F49" s="46">
        <v>1</v>
      </c>
      <c r="G49" s="3"/>
      <c r="H49" s="4">
        <v>10</v>
      </c>
      <c r="I49" s="18">
        <f t="shared" si="0"/>
        <v>12.1</v>
      </c>
      <c r="J49" s="18"/>
      <c r="K49" s="20"/>
      <c r="L49" s="18"/>
    </row>
    <row r="50" spans="1:12" ht="30" customHeight="1" x14ac:dyDescent="0.3">
      <c r="A50" s="27" t="s">
        <v>1388</v>
      </c>
      <c r="B50" s="47" t="s">
        <v>19</v>
      </c>
      <c r="C50" s="47"/>
      <c r="D50" s="47" t="s">
        <v>47</v>
      </c>
      <c r="E50" s="46">
        <v>2009</v>
      </c>
      <c r="F50" s="46">
        <v>1</v>
      </c>
      <c r="G50" s="3"/>
      <c r="H50" s="4">
        <v>10</v>
      </c>
      <c r="I50" s="18">
        <f t="shared" si="0"/>
        <v>12.1</v>
      </c>
      <c r="J50" s="18" t="s">
        <v>10</v>
      </c>
      <c r="K50" s="20"/>
      <c r="L50" s="18"/>
    </row>
    <row r="51" spans="1:12" ht="30" customHeight="1" x14ac:dyDescent="0.3">
      <c r="A51" s="19" t="s">
        <v>1133</v>
      </c>
      <c r="B51" s="3" t="s">
        <v>37</v>
      </c>
      <c r="C51" s="3"/>
      <c r="D51" s="3" t="s">
        <v>47</v>
      </c>
      <c r="E51" s="3">
        <v>1989</v>
      </c>
      <c r="F51" s="3">
        <v>5</v>
      </c>
      <c r="G51" s="3"/>
      <c r="H51" s="4">
        <v>10</v>
      </c>
      <c r="I51" s="18">
        <f t="shared" si="0"/>
        <v>12.1</v>
      </c>
      <c r="J51" s="18"/>
      <c r="K51" s="20"/>
      <c r="L51" s="18"/>
    </row>
    <row r="52" spans="1:12" ht="30" customHeight="1" x14ac:dyDescent="0.3">
      <c r="A52" s="27" t="s">
        <v>312</v>
      </c>
      <c r="B52" s="47" t="s">
        <v>755</v>
      </c>
      <c r="C52" s="47"/>
      <c r="D52" s="47" t="s">
        <v>47</v>
      </c>
      <c r="E52" s="46">
        <v>1970</v>
      </c>
      <c r="F52" s="46">
        <v>1</v>
      </c>
      <c r="G52" s="3"/>
      <c r="H52" s="4">
        <v>10</v>
      </c>
      <c r="I52" s="18">
        <f t="shared" si="0"/>
        <v>12.1</v>
      </c>
      <c r="J52" s="18" t="s">
        <v>10</v>
      </c>
      <c r="K52" s="20"/>
      <c r="L52" s="18"/>
    </row>
    <row r="53" spans="1:12" ht="30" customHeight="1" x14ac:dyDescent="0.3">
      <c r="A53" s="27" t="s">
        <v>312</v>
      </c>
      <c r="B53" s="47" t="s">
        <v>755</v>
      </c>
      <c r="C53" s="47"/>
      <c r="D53" s="47" t="s">
        <v>47</v>
      </c>
      <c r="E53" s="46">
        <v>1971</v>
      </c>
      <c r="F53" s="46">
        <v>1</v>
      </c>
      <c r="G53" s="3"/>
      <c r="H53" s="4">
        <v>10</v>
      </c>
      <c r="I53" s="18">
        <f t="shared" si="0"/>
        <v>12.1</v>
      </c>
      <c r="J53" s="18" t="s">
        <v>10</v>
      </c>
      <c r="K53" s="20"/>
      <c r="L53" s="18"/>
    </row>
    <row r="54" spans="1:12" ht="30" customHeight="1" x14ac:dyDescent="0.3">
      <c r="A54" s="27" t="s">
        <v>1550</v>
      </c>
      <c r="B54" s="47" t="s">
        <v>755</v>
      </c>
      <c r="C54" s="47"/>
      <c r="D54" s="47" t="s">
        <v>47</v>
      </c>
      <c r="E54" s="46">
        <v>2016</v>
      </c>
      <c r="F54" s="46">
        <v>3</v>
      </c>
      <c r="G54" s="3"/>
      <c r="H54" s="4">
        <v>10</v>
      </c>
      <c r="I54" s="18">
        <f t="shared" si="0"/>
        <v>12.1</v>
      </c>
      <c r="J54" s="18" t="s">
        <v>10</v>
      </c>
      <c r="K54" s="20"/>
      <c r="L54" s="18"/>
    </row>
    <row r="55" spans="1:12" ht="30" customHeight="1" x14ac:dyDescent="0.3">
      <c r="A55" s="27" t="s">
        <v>1139</v>
      </c>
      <c r="B55" s="47" t="s">
        <v>47</v>
      </c>
      <c r="C55" s="47"/>
      <c r="D55" s="47" t="s">
        <v>47</v>
      </c>
      <c r="E55" s="46">
        <v>1992</v>
      </c>
      <c r="F55" s="46">
        <v>1</v>
      </c>
      <c r="G55" s="3"/>
      <c r="H55" s="4">
        <v>10</v>
      </c>
      <c r="I55" s="18">
        <f t="shared" si="0"/>
        <v>12.1</v>
      </c>
      <c r="J55" s="18" t="s">
        <v>10</v>
      </c>
      <c r="K55" s="20"/>
      <c r="L55" s="18"/>
    </row>
    <row r="56" spans="1:12" ht="30" customHeight="1" x14ac:dyDescent="0.3">
      <c r="A56" s="19" t="s">
        <v>1266</v>
      </c>
      <c r="B56" s="3" t="s">
        <v>563</v>
      </c>
      <c r="C56" s="3"/>
      <c r="D56" s="3" t="s">
        <v>47</v>
      </c>
      <c r="E56" s="3">
        <v>1985</v>
      </c>
      <c r="F56" s="3">
        <v>1</v>
      </c>
      <c r="G56" s="3"/>
      <c r="H56" s="4">
        <v>10</v>
      </c>
      <c r="I56" s="18">
        <f t="shared" si="0"/>
        <v>12.1</v>
      </c>
      <c r="J56" s="18"/>
      <c r="K56" s="20"/>
      <c r="L56" s="18"/>
    </row>
    <row r="57" spans="1:12" ht="30" customHeight="1" x14ac:dyDescent="0.3">
      <c r="A57" s="19" t="s">
        <v>1142</v>
      </c>
      <c r="B57" s="3" t="s">
        <v>47</v>
      </c>
      <c r="C57" s="3"/>
      <c r="D57" s="3" t="s">
        <v>47</v>
      </c>
      <c r="E57" s="3">
        <v>1999</v>
      </c>
      <c r="F57" s="3">
        <v>1</v>
      </c>
      <c r="G57" s="3"/>
      <c r="H57" s="4">
        <v>10</v>
      </c>
      <c r="I57" s="18">
        <f t="shared" si="0"/>
        <v>12.1</v>
      </c>
      <c r="J57" s="18"/>
      <c r="K57" s="20"/>
      <c r="L57" s="18"/>
    </row>
    <row r="58" spans="1:12" ht="30" customHeight="1" x14ac:dyDescent="0.3">
      <c r="A58" s="27" t="s">
        <v>1195</v>
      </c>
      <c r="B58" s="47" t="s">
        <v>1164</v>
      </c>
      <c r="C58" s="47"/>
      <c r="D58" s="47" t="s">
        <v>302</v>
      </c>
      <c r="E58" s="46">
        <v>2001</v>
      </c>
      <c r="F58" s="46">
        <v>1</v>
      </c>
      <c r="G58" s="3"/>
      <c r="H58" s="4">
        <v>10</v>
      </c>
      <c r="I58" s="18">
        <f t="shared" si="0"/>
        <v>12.1</v>
      </c>
      <c r="J58" s="18"/>
      <c r="K58" s="20"/>
      <c r="L58" s="18"/>
    </row>
    <row r="59" spans="1:12" ht="30" customHeight="1" x14ac:dyDescent="0.3">
      <c r="A59" s="19" t="s">
        <v>1194</v>
      </c>
      <c r="B59" s="3" t="s">
        <v>1163</v>
      </c>
      <c r="C59" s="3"/>
      <c r="D59" s="3" t="s">
        <v>302</v>
      </c>
      <c r="E59" s="3">
        <v>2000</v>
      </c>
      <c r="F59" s="3">
        <v>1</v>
      </c>
      <c r="G59" s="3"/>
      <c r="H59" s="4">
        <v>10</v>
      </c>
      <c r="I59" s="18">
        <f t="shared" si="0"/>
        <v>12.1</v>
      </c>
      <c r="J59" s="18"/>
      <c r="K59" s="20"/>
      <c r="L59" s="18"/>
    </row>
    <row r="60" spans="1:12" ht="30" customHeight="1" x14ac:dyDescent="0.3">
      <c r="A60" s="19" t="s">
        <v>228</v>
      </c>
      <c r="B60" s="3" t="s">
        <v>226</v>
      </c>
      <c r="C60" s="3"/>
      <c r="D60" s="3" t="s">
        <v>307</v>
      </c>
      <c r="E60" s="3" t="s">
        <v>207</v>
      </c>
      <c r="F60" s="3">
        <v>2</v>
      </c>
      <c r="G60" s="3"/>
      <c r="H60" s="4">
        <v>10</v>
      </c>
      <c r="I60" s="18">
        <f t="shared" si="0"/>
        <v>12.1</v>
      </c>
      <c r="J60" s="18"/>
      <c r="K60" s="20"/>
      <c r="L60" s="18"/>
    </row>
    <row r="61" spans="1:12" ht="30" customHeight="1" x14ac:dyDescent="0.3">
      <c r="A61" s="19" t="s">
        <v>258</v>
      </c>
      <c r="B61" s="3" t="s">
        <v>256</v>
      </c>
      <c r="C61" s="3"/>
      <c r="D61" s="3" t="s">
        <v>307</v>
      </c>
      <c r="E61" s="3" t="s">
        <v>207</v>
      </c>
      <c r="F61" s="3">
        <v>1</v>
      </c>
      <c r="G61" s="3"/>
      <c r="H61" s="4">
        <v>10</v>
      </c>
      <c r="I61" s="18">
        <f t="shared" si="0"/>
        <v>12.1</v>
      </c>
      <c r="J61" s="18"/>
      <c r="K61" s="20"/>
      <c r="L61" s="18"/>
    </row>
    <row r="62" spans="1:12" ht="30" customHeight="1" x14ac:dyDescent="0.3">
      <c r="A62" s="27" t="s">
        <v>217</v>
      </c>
      <c r="B62" s="47" t="s">
        <v>216</v>
      </c>
      <c r="C62" s="47"/>
      <c r="D62" s="47" t="s">
        <v>307</v>
      </c>
      <c r="E62" s="46" t="s">
        <v>207</v>
      </c>
      <c r="F62" s="46">
        <v>1</v>
      </c>
      <c r="G62" s="3"/>
      <c r="H62" s="4">
        <v>10</v>
      </c>
      <c r="I62" s="18">
        <f t="shared" si="0"/>
        <v>12.1</v>
      </c>
      <c r="J62" s="18" t="s">
        <v>10</v>
      </c>
      <c r="K62" s="20"/>
      <c r="L62" s="18"/>
    </row>
    <row r="63" spans="1:12" ht="30" customHeight="1" x14ac:dyDescent="0.3">
      <c r="A63" s="27" t="s">
        <v>220</v>
      </c>
      <c r="B63" s="47" t="s">
        <v>216</v>
      </c>
      <c r="C63" s="47"/>
      <c r="D63" s="47" t="s">
        <v>307</v>
      </c>
      <c r="E63" s="46" t="s">
        <v>207</v>
      </c>
      <c r="F63" s="46">
        <v>2</v>
      </c>
      <c r="G63" s="3"/>
      <c r="H63" s="4">
        <v>10</v>
      </c>
      <c r="I63" s="18">
        <f t="shared" si="0"/>
        <v>12.1</v>
      </c>
      <c r="J63" s="18"/>
      <c r="K63" s="20"/>
      <c r="L63" s="18"/>
    </row>
    <row r="64" spans="1:12" ht="30" customHeight="1" x14ac:dyDescent="0.3">
      <c r="A64" s="27" t="s">
        <v>223</v>
      </c>
      <c r="B64" s="47" t="s">
        <v>216</v>
      </c>
      <c r="C64" s="47"/>
      <c r="D64" s="47" t="s">
        <v>307</v>
      </c>
      <c r="E64" s="46" t="s">
        <v>207</v>
      </c>
      <c r="F64" s="46">
        <v>3</v>
      </c>
      <c r="G64" s="3"/>
      <c r="H64" s="4">
        <v>10</v>
      </c>
      <c r="I64" s="18">
        <f t="shared" si="0"/>
        <v>12.1</v>
      </c>
      <c r="J64" s="18"/>
      <c r="K64" s="20"/>
      <c r="L64" s="18"/>
    </row>
    <row r="65" spans="1:12" ht="30" customHeight="1" x14ac:dyDescent="0.3">
      <c r="A65" s="27" t="s">
        <v>223</v>
      </c>
      <c r="B65" s="47" t="s">
        <v>230</v>
      </c>
      <c r="C65" s="47"/>
      <c r="D65" s="47" t="s">
        <v>307</v>
      </c>
      <c r="E65" s="46" t="s">
        <v>207</v>
      </c>
      <c r="F65" s="46">
        <v>1</v>
      </c>
      <c r="G65" s="3"/>
      <c r="H65" s="4">
        <v>10</v>
      </c>
      <c r="I65" s="18">
        <f t="shared" si="0"/>
        <v>12.1</v>
      </c>
      <c r="J65" s="18" t="s">
        <v>10</v>
      </c>
      <c r="K65" s="20"/>
      <c r="L65" s="18"/>
    </row>
    <row r="66" spans="1:12" ht="30" customHeight="1" x14ac:dyDescent="0.3">
      <c r="A66" s="19" t="s">
        <v>223</v>
      </c>
      <c r="B66" s="3" t="s">
        <v>236</v>
      </c>
      <c r="C66" s="3"/>
      <c r="D66" s="3" t="s">
        <v>307</v>
      </c>
      <c r="E66" s="3" t="s">
        <v>207</v>
      </c>
      <c r="F66" s="3">
        <v>1</v>
      </c>
      <c r="G66" s="3"/>
      <c r="H66" s="4">
        <v>10</v>
      </c>
      <c r="I66" s="18">
        <f t="shared" si="0"/>
        <v>12.1</v>
      </c>
      <c r="J66" s="18"/>
      <c r="K66" s="20"/>
      <c r="L66" s="18"/>
    </row>
    <row r="67" spans="1:12" ht="30" customHeight="1" x14ac:dyDescent="0.3">
      <c r="A67" s="19" t="s">
        <v>244</v>
      </c>
      <c r="B67" s="3" t="s">
        <v>236</v>
      </c>
      <c r="C67" s="3"/>
      <c r="D67" s="3" t="s">
        <v>307</v>
      </c>
      <c r="E67" s="3" t="s">
        <v>207</v>
      </c>
      <c r="F67" s="3">
        <v>3</v>
      </c>
      <c r="G67" s="3"/>
      <c r="H67" s="4">
        <v>10</v>
      </c>
      <c r="I67" s="18">
        <f t="shared" si="0"/>
        <v>12.1</v>
      </c>
      <c r="J67" s="18"/>
      <c r="K67" s="20"/>
      <c r="L67" s="18"/>
    </row>
    <row r="68" spans="1:12" ht="30" customHeight="1" x14ac:dyDescent="0.3">
      <c r="A68" s="19" t="s">
        <v>438</v>
      </c>
      <c r="B68" s="3" t="s">
        <v>436</v>
      </c>
      <c r="C68" s="3" t="s">
        <v>412</v>
      </c>
      <c r="D68" s="3" t="s">
        <v>301</v>
      </c>
      <c r="E68" s="3">
        <v>2015</v>
      </c>
      <c r="F68" s="3">
        <v>1</v>
      </c>
      <c r="G68" s="3"/>
      <c r="H68" s="4">
        <v>10</v>
      </c>
      <c r="I68" s="18">
        <f t="shared" si="0"/>
        <v>12.1</v>
      </c>
      <c r="J68" s="18"/>
      <c r="K68" s="20"/>
      <c r="L68" s="18"/>
    </row>
    <row r="69" spans="1:12" ht="30" customHeight="1" x14ac:dyDescent="0.3">
      <c r="A69" s="19" t="s">
        <v>437</v>
      </c>
      <c r="B69" s="3" t="s">
        <v>436</v>
      </c>
      <c r="C69" s="3" t="s">
        <v>412</v>
      </c>
      <c r="D69" s="3" t="s">
        <v>301</v>
      </c>
      <c r="E69" s="3">
        <v>2017</v>
      </c>
      <c r="F69" s="3">
        <v>1</v>
      </c>
      <c r="G69" s="3"/>
      <c r="H69" s="4">
        <v>10</v>
      </c>
      <c r="I69" s="18">
        <f t="shared" si="0"/>
        <v>12.1</v>
      </c>
      <c r="J69" s="18"/>
      <c r="K69" s="20"/>
      <c r="L69" s="18"/>
    </row>
    <row r="70" spans="1:12" ht="30" customHeight="1" x14ac:dyDescent="0.3">
      <c r="A70" s="19" t="s">
        <v>98</v>
      </c>
      <c r="B70" s="3" t="s">
        <v>137</v>
      </c>
      <c r="C70" s="3" t="s">
        <v>412</v>
      </c>
      <c r="D70" s="3" t="s">
        <v>301</v>
      </c>
      <c r="E70" s="3">
        <v>2004</v>
      </c>
      <c r="F70" s="3">
        <v>3</v>
      </c>
      <c r="G70" s="3">
        <v>0.5</v>
      </c>
      <c r="H70" s="4">
        <v>10</v>
      </c>
      <c r="I70" s="18">
        <f t="shared" si="0"/>
        <v>12.1</v>
      </c>
      <c r="J70" s="18"/>
      <c r="K70" s="20"/>
      <c r="L70" s="18"/>
    </row>
    <row r="71" spans="1:12" ht="30" customHeight="1" x14ac:dyDescent="0.3">
      <c r="A71" s="27" t="s">
        <v>1486</v>
      </c>
      <c r="B71" s="47" t="s">
        <v>137</v>
      </c>
      <c r="C71" s="47" t="s">
        <v>412</v>
      </c>
      <c r="D71" s="47" t="s">
        <v>301</v>
      </c>
      <c r="E71" s="46">
        <v>2005</v>
      </c>
      <c r="F71" s="46">
        <v>5</v>
      </c>
      <c r="G71" s="3">
        <v>0.5</v>
      </c>
      <c r="H71" s="4">
        <v>10</v>
      </c>
      <c r="I71" s="18">
        <f t="shared" si="0"/>
        <v>12.1</v>
      </c>
      <c r="J71" s="18" t="s">
        <v>10</v>
      </c>
      <c r="K71" s="20"/>
      <c r="L71" s="18"/>
    </row>
    <row r="72" spans="1:12" ht="30" customHeight="1" x14ac:dyDescent="0.3">
      <c r="A72" s="27" t="s">
        <v>362</v>
      </c>
      <c r="B72" s="47" t="s">
        <v>363</v>
      </c>
      <c r="C72" s="47" t="s">
        <v>1000</v>
      </c>
      <c r="D72" s="47" t="s">
        <v>1336</v>
      </c>
      <c r="E72" s="46" t="s">
        <v>207</v>
      </c>
      <c r="F72" s="46">
        <v>4</v>
      </c>
      <c r="G72" s="3"/>
      <c r="H72" s="4">
        <v>10</v>
      </c>
      <c r="I72" s="18">
        <f t="shared" ref="I72:I133" si="1">H72*$L$7</f>
        <v>12.1</v>
      </c>
      <c r="J72" s="18" t="s">
        <v>10</v>
      </c>
      <c r="K72" s="20"/>
      <c r="L72" s="18"/>
    </row>
    <row r="73" spans="1:12" ht="30" customHeight="1" x14ac:dyDescent="0.3">
      <c r="A73" s="27" t="s">
        <v>938</v>
      </c>
      <c r="B73" s="47" t="s">
        <v>937</v>
      </c>
      <c r="C73" s="47"/>
      <c r="D73" s="47" t="s">
        <v>432</v>
      </c>
      <c r="E73" s="46">
        <v>1986</v>
      </c>
      <c r="F73" s="46">
        <v>1</v>
      </c>
      <c r="G73" s="3"/>
      <c r="H73" s="4">
        <v>10</v>
      </c>
      <c r="I73" s="18">
        <f t="shared" si="1"/>
        <v>12.1</v>
      </c>
      <c r="J73" s="18" t="s">
        <v>10</v>
      </c>
      <c r="K73" s="20"/>
      <c r="L73" s="18"/>
    </row>
    <row r="74" spans="1:12" ht="30" customHeight="1" x14ac:dyDescent="0.3">
      <c r="A74" s="19" t="s">
        <v>898</v>
      </c>
      <c r="B74" s="3" t="s">
        <v>897</v>
      </c>
      <c r="C74" s="3"/>
      <c r="D74" s="3" t="s">
        <v>302</v>
      </c>
      <c r="E74" s="3">
        <v>2020</v>
      </c>
      <c r="F74" s="3">
        <v>6</v>
      </c>
      <c r="G74" s="3"/>
      <c r="H74" s="4">
        <v>10.33</v>
      </c>
      <c r="I74" s="18">
        <f t="shared" si="1"/>
        <v>12.4993</v>
      </c>
      <c r="J74" s="18"/>
      <c r="K74" s="20"/>
      <c r="L74" s="18"/>
    </row>
    <row r="75" spans="1:12" ht="30" customHeight="1" x14ac:dyDescent="0.3">
      <c r="A75" s="19" t="s">
        <v>406</v>
      </c>
      <c r="B75" s="3" t="s">
        <v>521</v>
      </c>
      <c r="C75" s="3" t="s">
        <v>412</v>
      </c>
      <c r="D75" s="3" t="s">
        <v>318</v>
      </c>
      <c r="E75" s="3">
        <v>2019</v>
      </c>
      <c r="F75" s="3">
        <v>4</v>
      </c>
      <c r="G75" s="3"/>
      <c r="H75" s="4">
        <v>10.54</v>
      </c>
      <c r="I75" s="18">
        <f t="shared" si="1"/>
        <v>12.753399999999999</v>
      </c>
      <c r="J75" s="18"/>
      <c r="K75" s="20"/>
      <c r="L75" s="18"/>
    </row>
    <row r="76" spans="1:12" ht="30" customHeight="1" x14ac:dyDescent="0.3">
      <c r="A76" s="27" t="s">
        <v>430</v>
      </c>
      <c r="B76" s="47" t="s">
        <v>428</v>
      </c>
      <c r="C76" s="47"/>
      <c r="D76" s="47" t="s">
        <v>432</v>
      </c>
      <c r="E76" s="46">
        <v>2017</v>
      </c>
      <c r="F76" s="46">
        <v>12</v>
      </c>
      <c r="G76" s="3"/>
      <c r="H76" s="4">
        <v>10.54</v>
      </c>
      <c r="I76" s="18">
        <f t="shared" si="1"/>
        <v>12.753399999999999</v>
      </c>
      <c r="J76" s="18"/>
      <c r="K76" s="20"/>
      <c r="L76" s="18"/>
    </row>
    <row r="77" spans="1:12" ht="30" customHeight="1" x14ac:dyDescent="0.3">
      <c r="A77" s="19" t="s">
        <v>1672</v>
      </c>
      <c r="B77" s="3" t="s">
        <v>428</v>
      </c>
      <c r="C77" s="3"/>
      <c r="D77" s="3" t="s">
        <v>47</v>
      </c>
      <c r="E77" s="3">
        <v>2018</v>
      </c>
      <c r="F77" s="3">
        <v>12</v>
      </c>
      <c r="G77" s="3"/>
      <c r="H77" s="4">
        <v>10.66</v>
      </c>
      <c r="I77" s="18">
        <f t="shared" si="1"/>
        <v>12.8986</v>
      </c>
      <c r="J77" s="18"/>
      <c r="K77" s="20"/>
      <c r="L77" s="18"/>
    </row>
    <row r="78" spans="1:12" ht="30" customHeight="1" x14ac:dyDescent="0.3">
      <c r="A78" s="19" t="s">
        <v>500</v>
      </c>
      <c r="B78" s="3" t="s">
        <v>502</v>
      </c>
      <c r="C78" s="3"/>
      <c r="D78" s="3" t="s">
        <v>47</v>
      </c>
      <c r="E78" s="3">
        <v>2016</v>
      </c>
      <c r="F78" s="3">
        <v>12</v>
      </c>
      <c r="G78" s="3"/>
      <c r="H78" s="4">
        <v>10.7</v>
      </c>
      <c r="I78" s="18">
        <f t="shared" si="1"/>
        <v>12.946999999999999</v>
      </c>
      <c r="J78" s="18"/>
      <c r="K78" s="20"/>
      <c r="L78" s="18"/>
    </row>
    <row r="79" spans="1:12" ht="30" customHeight="1" x14ac:dyDescent="0.3">
      <c r="A79" s="27" t="s">
        <v>56</v>
      </c>
      <c r="B79" s="47" t="s">
        <v>409</v>
      </c>
      <c r="C79" s="47"/>
      <c r="D79" s="47" t="s">
        <v>47</v>
      </c>
      <c r="E79" s="46">
        <v>2019</v>
      </c>
      <c r="F79" s="46">
        <v>24</v>
      </c>
      <c r="G79" s="3"/>
      <c r="H79" s="4">
        <v>10.74</v>
      </c>
      <c r="I79" s="18">
        <f t="shared" si="1"/>
        <v>12.9954</v>
      </c>
      <c r="J79" s="18"/>
      <c r="K79" s="20" t="s">
        <v>41</v>
      </c>
      <c r="L79" s="18"/>
    </row>
    <row r="80" spans="1:12" ht="30" customHeight="1" x14ac:dyDescent="0.3">
      <c r="A80" s="19" t="s">
        <v>61</v>
      </c>
      <c r="B80" s="3" t="s">
        <v>37</v>
      </c>
      <c r="C80" s="3"/>
      <c r="D80" s="3" t="s">
        <v>47</v>
      </c>
      <c r="E80" s="3">
        <v>2012</v>
      </c>
      <c r="F80" s="3">
        <v>6</v>
      </c>
      <c r="G80" s="3"/>
      <c r="H80" s="4">
        <v>11.16</v>
      </c>
      <c r="I80" s="18">
        <f t="shared" si="1"/>
        <v>13.5036</v>
      </c>
      <c r="J80" s="18"/>
      <c r="K80" s="20"/>
      <c r="L80" s="18"/>
    </row>
    <row r="81" spans="1:12" ht="30" customHeight="1" x14ac:dyDescent="0.3">
      <c r="A81" s="19" t="s">
        <v>61</v>
      </c>
      <c r="B81" s="3" t="s">
        <v>37</v>
      </c>
      <c r="C81" s="3"/>
      <c r="D81" s="3" t="s">
        <v>47</v>
      </c>
      <c r="E81" s="3">
        <v>2016</v>
      </c>
      <c r="F81" s="3">
        <v>6</v>
      </c>
      <c r="G81" s="3"/>
      <c r="H81" s="4">
        <v>11.16</v>
      </c>
      <c r="I81" s="18">
        <f t="shared" si="1"/>
        <v>13.5036</v>
      </c>
      <c r="J81" s="18"/>
      <c r="K81" s="20"/>
      <c r="L81" s="18"/>
    </row>
    <row r="82" spans="1:12" ht="30" customHeight="1" x14ac:dyDescent="0.3">
      <c r="A82" s="27" t="s">
        <v>830</v>
      </c>
      <c r="B82" s="46" t="s">
        <v>829</v>
      </c>
      <c r="C82" s="47"/>
      <c r="D82" s="3" t="s">
        <v>1336</v>
      </c>
      <c r="E82" s="46">
        <v>2021</v>
      </c>
      <c r="F82" s="46">
        <v>6</v>
      </c>
      <c r="G82" s="3"/>
      <c r="H82" s="4">
        <v>11.16</v>
      </c>
      <c r="I82" s="18">
        <f t="shared" si="1"/>
        <v>13.5036</v>
      </c>
      <c r="J82" s="18"/>
      <c r="K82" s="20"/>
      <c r="L82" s="18"/>
    </row>
    <row r="83" spans="1:12" ht="30" customHeight="1" x14ac:dyDescent="0.3">
      <c r="A83" s="19" t="s">
        <v>61</v>
      </c>
      <c r="B83" s="3" t="s">
        <v>37</v>
      </c>
      <c r="C83" s="3"/>
      <c r="D83" s="3" t="s">
        <v>47</v>
      </c>
      <c r="E83" s="3">
        <v>2018</v>
      </c>
      <c r="F83" s="3">
        <v>6</v>
      </c>
      <c r="G83" s="3"/>
      <c r="H83" s="4">
        <v>11.53</v>
      </c>
      <c r="I83" s="18">
        <f t="shared" si="1"/>
        <v>13.951299999999998</v>
      </c>
      <c r="J83" s="18"/>
      <c r="K83" s="20" t="s">
        <v>41</v>
      </c>
      <c r="L83" s="18"/>
    </row>
    <row r="84" spans="1:12" ht="30" customHeight="1" x14ac:dyDescent="0.3">
      <c r="A84" s="63" t="s">
        <v>193</v>
      </c>
      <c r="B84" s="3" t="s">
        <v>169</v>
      </c>
      <c r="C84" s="3" t="s">
        <v>412</v>
      </c>
      <c r="D84" s="3" t="s">
        <v>160</v>
      </c>
      <c r="E84" s="3">
        <v>2022</v>
      </c>
      <c r="F84" s="3">
        <v>24</v>
      </c>
      <c r="G84" s="3"/>
      <c r="H84" s="4">
        <v>11.98</v>
      </c>
      <c r="I84" s="18">
        <f t="shared" si="1"/>
        <v>14.495800000000001</v>
      </c>
      <c r="J84" s="3" t="s">
        <v>10</v>
      </c>
      <c r="K84" s="20" t="s">
        <v>41</v>
      </c>
      <c r="L84" s="18"/>
    </row>
    <row r="85" spans="1:12" ht="30" customHeight="1" x14ac:dyDescent="0.3">
      <c r="A85" s="64" t="s">
        <v>319</v>
      </c>
      <c r="B85" s="3" t="s">
        <v>169</v>
      </c>
      <c r="C85" s="3"/>
      <c r="D85" s="3" t="s">
        <v>160</v>
      </c>
      <c r="E85" s="3">
        <v>2022</v>
      </c>
      <c r="F85" s="3">
        <v>12</v>
      </c>
      <c r="G85" s="3"/>
      <c r="H85" s="4">
        <v>11.98</v>
      </c>
      <c r="I85" s="18">
        <f t="shared" si="1"/>
        <v>14.495800000000001</v>
      </c>
      <c r="J85" s="18" t="s">
        <v>10</v>
      </c>
      <c r="K85" s="20" t="s">
        <v>41</v>
      </c>
      <c r="L85" s="18"/>
    </row>
    <row r="86" spans="1:12" ht="30" customHeight="1" x14ac:dyDescent="0.3">
      <c r="A86" s="19" t="s">
        <v>1075</v>
      </c>
      <c r="B86" s="3" t="s">
        <v>156</v>
      </c>
      <c r="C86" s="3"/>
      <c r="D86" s="3" t="s">
        <v>160</v>
      </c>
      <c r="E86" s="3">
        <v>2014</v>
      </c>
      <c r="F86" s="3">
        <v>24</v>
      </c>
      <c r="G86" s="3"/>
      <c r="H86" s="4">
        <v>11.98</v>
      </c>
      <c r="I86" s="18">
        <f t="shared" si="1"/>
        <v>14.495800000000001</v>
      </c>
      <c r="J86" s="3"/>
      <c r="K86" s="20" t="s">
        <v>62</v>
      </c>
      <c r="L86" s="18"/>
    </row>
    <row r="87" spans="1:12" ht="30" customHeight="1" x14ac:dyDescent="0.3">
      <c r="A87" s="27" t="s">
        <v>61</v>
      </c>
      <c r="B87" s="46" t="s">
        <v>37</v>
      </c>
      <c r="C87" s="47"/>
      <c r="D87" s="3" t="s">
        <v>47</v>
      </c>
      <c r="E87" s="46">
        <v>2019</v>
      </c>
      <c r="F87" s="46">
        <v>24</v>
      </c>
      <c r="G87" s="3"/>
      <c r="H87" s="4">
        <v>11.98</v>
      </c>
      <c r="I87" s="18">
        <f t="shared" si="1"/>
        <v>14.495800000000001</v>
      </c>
      <c r="J87" s="18"/>
      <c r="K87" s="20"/>
      <c r="L87" s="18"/>
    </row>
    <row r="88" spans="1:12" ht="30" customHeight="1" x14ac:dyDescent="0.3">
      <c r="A88" s="64" t="s">
        <v>567</v>
      </c>
      <c r="B88" s="47" t="s">
        <v>30</v>
      </c>
      <c r="C88" s="47"/>
      <c r="D88" s="47" t="s">
        <v>47</v>
      </c>
      <c r="E88" s="46">
        <v>2015</v>
      </c>
      <c r="F88" s="46">
        <v>5</v>
      </c>
      <c r="G88" s="3"/>
      <c r="H88" s="4">
        <v>11.98</v>
      </c>
      <c r="I88" s="18">
        <f t="shared" si="1"/>
        <v>14.495800000000001</v>
      </c>
      <c r="J88" s="18"/>
      <c r="K88" s="20" t="s">
        <v>41</v>
      </c>
      <c r="L88" s="18"/>
    </row>
    <row r="89" spans="1:12" ht="30" customHeight="1" x14ac:dyDescent="0.3">
      <c r="A89" s="19" t="s">
        <v>547</v>
      </c>
      <c r="B89" s="3" t="s">
        <v>143</v>
      </c>
      <c r="C89" s="3" t="s">
        <v>1001</v>
      </c>
      <c r="D89" s="3" t="s">
        <v>300</v>
      </c>
      <c r="E89" s="3" t="s">
        <v>207</v>
      </c>
      <c r="F89" s="3">
        <v>12</v>
      </c>
      <c r="G89" s="3">
        <v>0.375</v>
      </c>
      <c r="H89" s="4">
        <v>11.98</v>
      </c>
      <c r="I89" s="18">
        <f t="shared" si="1"/>
        <v>14.495800000000001</v>
      </c>
      <c r="J89" s="18"/>
      <c r="K89" s="20" t="s">
        <v>29</v>
      </c>
      <c r="L89" s="18"/>
    </row>
    <row r="90" spans="1:12" ht="30" customHeight="1" x14ac:dyDescent="0.3">
      <c r="A90" s="63" t="s">
        <v>831</v>
      </c>
      <c r="B90" s="3" t="s">
        <v>829</v>
      </c>
      <c r="C90" s="3" t="s">
        <v>412</v>
      </c>
      <c r="D90" s="3" t="s">
        <v>1336</v>
      </c>
      <c r="E90" s="3">
        <v>2021</v>
      </c>
      <c r="F90" s="3">
        <v>6</v>
      </c>
      <c r="G90" s="3"/>
      <c r="H90" s="4">
        <v>11.98</v>
      </c>
      <c r="I90" s="18">
        <f t="shared" si="1"/>
        <v>14.495800000000001</v>
      </c>
      <c r="J90" s="18"/>
      <c r="K90" s="20"/>
      <c r="L90" s="18"/>
    </row>
    <row r="91" spans="1:12" ht="30" customHeight="1" x14ac:dyDescent="0.3">
      <c r="A91" s="19" t="s">
        <v>1482</v>
      </c>
      <c r="B91" s="3" t="s">
        <v>81</v>
      </c>
      <c r="C91" s="3"/>
      <c r="D91" s="3" t="s">
        <v>160</v>
      </c>
      <c r="E91" s="3">
        <v>1979</v>
      </c>
      <c r="F91" s="3">
        <v>1</v>
      </c>
      <c r="G91" s="3"/>
      <c r="H91" s="4">
        <v>12</v>
      </c>
      <c r="I91" s="18">
        <f t="shared" si="1"/>
        <v>14.52</v>
      </c>
      <c r="J91" s="18"/>
      <c r="K91" s="20"/>
      <c r="L91" s="18"/>
    </row>
    <row r="92" spans="1:12" ht="30" customHeight="1" x14ac:dyDescent="0.3">
      <c r="A92" s="19" t="s">
        <v>688</v>
      </c>
      <c r="B92" s="3" t="s">
        <v>30</v>
      </c>
      <c r="C92" s="3"/>
      <c r="D92" s="3" t="s">
        <v>47</v>
      </c>
      <c r="E92" s="3">
        <v>2004</v>
      </c>
      <c r="F92" s="3">
        <v>1</v>
      </c>
      <c r="G92" s="3"/>
      <c r="H92" s="4">
        <v>12</v>
      </c>
      <c r="I92" s="18">
        <f t="shared" si="1"/>
        <v>14.52</v>
      </c>
      <c r="J92" s="18"/>
      <c r="K92" s="20" t="s">
        <v>62</v>
      </c>
      <c r="L92" s="18"/>
    </row>
    <row r="93" spans="1:12" ht="30" customHeight="1" x14ac:dyDescent="0.3">
      <c r="A93" s="64" t="s">
        <v>626</v>
      </c>
      <c r="B93" s="47" t="s">
        <v>623</v>
      </c>
      <c r="C93" s="47"/>
      <c r="D93" s="47" t="s">
        <v>302</v>
      </c>
      <c r="E93" s="46">
        <v>2019</v>
      </c>
      <c r="F93" s="46">
        <v>6</v>
      </c>
      <c r="G93" s="3"/>
      <c r="H93" s="4">
        <v>12</v>
      </c>
      <c r="I93" s="18">
        <f t="shared" si="1"/>
        <v>14.52</v>
      </c>
      <c r="J93" s="18" t="s">
        <v>10</v>
      </c>
      <c r="K93" s="61" t="s">
        <v>62</v>
      </c>
      <c r="L93" s="18"/>
    </row>
    <row r="94" spans="1:12" ht="30" customHeight="1" x14ac:dyDescent="0.3">
      <c r="A94" s="27" t="s">
        <v>61</v>
      </c>
      <c r="B94" s="47" t="s">
        <v>37</v>
      </c>
      <c r="C94" s="47"/>
      <c r="D94" s="47" t="s">
        <v>47</v>
      </c>
      <c r="E94" s="46">
        <v>2015</v>
      </c>
      <c r="F94" s="46">
        <v>24</v>
      </c>
      <c r="G94" s="3"/>
      <c r="H94" s="4">
        <v>12.36</v>
      </c>
      <c r="I94" s="18">
        <f t="shared" si="1"/>
        <v>14.955599999999999</v>
      </c>
      <c r="J94" s="18"/>
      <c r="K94" s="20"/>
      <c r="L94" s="18"/>
    </row>
    <row r="95" spans="1:12" ht="30" customHeight="1" x14ac:dyDescent="0.3">
      <c r="A95" s="19" t="s">
        <v>1152</v>
      </c>
      <c r="B95" s="3" t="s">
        <v>1153</v>
      </c>
      <c r="C95" s="3"/>
      <c r="D95" s="3" t="s">
        <v>309</v>
      </c>
      <c r="E95" s="3">
        <v>2021</v>
      </c>
      <c r="F95" s="3">
        <v>12</v>
      </c>
      <c r="G95" s="3"/>
      <c r="H95" s="4">
        <v>12.4</v>
      </c>
      <c r="I95" s="18">
        <f t="shared" si="1"/>
        <v>15.004</v>
      </c>
      <c r="J95" s="18"/>
      <c r="K95" s="20"/>
      <c r="L95" s="18"/>
    </row>
    <row r="96" spans="1:12" ht="30" customHeight="1" x14ac:dyDescent="0.3">
      <c r="A96" s="19" t="s">
        <v>639</v>
      </c>
      <c r="B96" s="3" t="s">
        <v>1495</v>
      </c>
      <c r="C96" s="3" t="s">
        <v>412</v>
      </c>
      <c r="D96" s="3" t="s">
        <v>160</v>
      </c>
      <c r="E96" s="3">
        <v>2022</v>
      </c>
      <c r="F96" s="3">
        <v>12</v>
      </c>
      <c r="G96" s="3"/>
      <c r="H96" s="4">
        <v>12.4</v>
      </c>
      <c r="I96" s="18">
        <f t="shared" si="1"/>
        <v>15.004</v>
      </c>
      <c r="J96" s="18"/>
      <c r="K96" s="20" t="s">
        <v>41</v>
      </c>
      <c r="L96" s="18"/>
    </row>
    <row r="97" spans="1:12" ht="30" customHeight="1" x14ac:dyDescent="0.3">
      <c r="A97" s="63" t="s">
        <v>446</v>
      </c>
      <c r="B97" s="3" t="s">
        <v>447</v>
      </c>
      <c r="C97" s="3"/>
      <c r="D97" s="3" t="s">
        <v>47</v>
      </c>
      <c r="E97" s="3">
        <v>2015</v>
      </c>
      <c r="F97" s="3">
        <v>12</v>
      </c>
      <c r="G97" s="3"/>
      <c r="H97" s="4">
        <v>12.4</v>
      </c>
      <c r="I97" s="18">
        <f t="shared" si="1"/>
        <v>15.004</v>
      </c>
      <c r="J97" s="18"/>
      <c r="K97" s="20"/>
      <c r="L97" s="18"/>
    </row>
    <row r="98" spans="1:12" ht="30" customHeight="1" x14ac:dyDescent="0.3">
      <c r="A98" s="63" t="s">
        <v>292</v>
      </c>
      <c r="B98" s="3" t="s">
        <v>261</v>
      </c>
      <c r="C98" s="3"/>
      <c r="D98" s="3" t="s">
        <v>302</v>
      </c>
      <c r="E98" s="3">
        <v>2019</v>
      </c>
      <c r="F98" s="3">
        <v>3</v>
      </c>
      <c r="G98" s="3"/>
      <c r="H98" s="4">
        <v>12.4</v>
      </c>
      <c r="I98" s="18">
        <f t="shared" si="1"/>
        <v>15.004</v>
      </c>
      <c r="J98" s="18"/>
      <c r="K98" s="20" t="s">
        <v>41</v>
      </c>
      <c r="L98" s="18"/>
    </row>
    <row r="99" spans="1:12" ht="30" customHeight="1" x14ac:dyDescent="0.3">
      <c r="A99" s="64" t="s">
        <v>382</v>
      </c>
      <c r="B99" s="47" t="s">
        <v>381</v>
      </c>
      <c r="C99" s="47" t="s">
        <v>412</v>
      </c>
      <c r="D99" s="47" t="s">
        <v>308</v>
      </c>
      <c r="E99" s="46">
        <v>2017</v>
      </c>
      <c r="F99" s="46">
        <v>6</v>
      </c>
      <c r="G99" s="3"/>
      <c r="H99" s="4">
        <v>12.4</v>
      </c>
      <c r="I99" s="18">
        <f t="shared" si="1"/>
        <v>15.004</v>
      </c>
      <c r="J99" s="18"/>
      <c r="K99" s="20" t="s">
        <v>41</v>
      </c>
      <c r="L99" s="18"/>
    </row>
    <row r="100" spans="1:12" ht="30" customHeight="1" x14ac:dyDescent="0.3">
      <c r="A100" s="27" t="s">
        <v>773</v>
      </c>
      <c r="B100" s="47" t="s">
        <v>768</v>
      </c>
      <c r="C100" s="47"/>
      <c r="D100" s="47" t="s">
        <v>302</v>
      </c>
      <c r="E100" s="46">
        <v>2020</v>
      </c>
      <c r="F100" s="46">
        <v>6</v>
      </c>
      <c r="G100" s="3"/>
      <c r="H100" s="4">
        <v>12.81</v>
      </c>
      <c r="I100" s="18">
        <f t="shared" si="1"/>
        <v>15.5001</v>
      </c>
      <c r="J100" s="18"/>
      <c r="K100" s="20" t="s">
        <v>62</v>
      </c>
      <c r="L100" s="18"/>
    </row>
    <row r="101" spans="1:12" ht="30" customHeight="1" x14ac:dyDescent="0.3">
      <c r="A101" s="64" t="s">
        <v>982</v>
      </c>
      <c r="B101" s="47" t="s">
        <v>94</v>
      </c>
      <c r="C101" s="47" t="s">
        <v>412</v>
      </c>
      <c r="D101" s="47" t="s">
        <v>160</v>
      </c>
      <c r="E101" s="46">
        <v>2020</v>
      </c>
      <c r="F101" s="46">
        <v>12</v>
      </c>
      <c r="G101" s="3"/>
      <c r="H101" s="4">
        <v>13.22</v>
      </c>
      <c r="I101" s="18">
        <f t="shared" si="1"/>
        <v>15.9962</v>
      </c>
      <c r="J101" s="18"/>
      <c r="K101" s="61"/>
      <c r="L101" s="18"/>
    </row>
    <row r="102" spans="1:12" ht="30" customHeight="1" x14ac:dyDescent="0.3">
      <c r="A102" s="63" t="s">
        <v>639</v>
      </c>
      <c r="B102" s="3" t="s">
        <v>170</v>
      </c>
      <c r="C102" s="3" t="s">
        <v>412</v>
      </c>
      <c r="D102" s="3" t="s">
        <v>160</v>
      </c>
      <c r="E102" s="3">
        <v>2015</v>
      </c>
      <c r="F102" s="3">
        <v>12</v>
      </c>
      <c r="G102" s="3"/>
      <c r="H102" s="4">
        <v>13.22</v>
      </c>
      <c r="I102" s="18">
        <f t="shared" si="1"/>
        <v>15.9962</v>
      </c>
      <c r="J102" s="18"/>
      <c r="K102" s="20"/>
      <c r="L102" s="18"/>
    </row>
    <row r="103" spans="1:12" ht="30" customHeight="1" x14ac:dyDescent="0.3">
      <c r="A103" s="19" t="s">
        <v>577</v>
      </c>
      <c r="B103" s="3" t="s">
        <v>572</v>
      </c>
      <c r="C103" s="3" t="s">
        <v>412</v>
      </c>
      <c r="D103" s="3" t="s">
        <v>160</v>
      </c>
      <c r="E103" s="3">
        <v>2016</v>
      </c>
      <c r="F103" s="3">
        <v>12</v>
      </c>
      <c r="G103" s="3"/>
      <c r="H103" s="4">
        <v>13.22</v>
      </c>
      <c r="I103" s="18">
        <f t="shared" si="1"/>
        <v>15.9962</v>
      </c>
      <c r="J103" s="18"/>
      <c r="K103" s="20"/>
      <c r="L103" s="18"/>
    </row>
    <row r="104" spans="1:12" ht="30" customHeight="1" x14ac:dyDescent="0.3">
      <c r="A104" s="63" t="s">
        <v>542</v>
      </c>
      <c r="B104" s="3" t="s">
        <v>169</v>
      </c>
      <c r="C104" s="3" t="s">
        <v>412</v>
      </c>
      <c r="D104" s="3" t="s">
        <v>160</v>
      </c>
      <c r="E104" s="3">
        <v>2022</v>
      </c>
      <c r="F104" s="3">
        <v>6</v>
      </c>
      <c r="G104" s="3">
        <v>0.375</v>
      </c>
      <c r="H104" s="4">
        <v>13.22</v>
      </c>
      <c r="I104" s="18">
        <f t="shared" si="1"/>
        <v>15.9962</v>
      </c>
      <c r="J104" s="18"/>
      <c r="K104" s="20"/>
      <c r="L104" s="18"/>
    </row>
    <row r="105" spans="1:12" ht="30" customHeight="1" x14ac:dyDescent="0.3">
      <c r="A105" s="19" t="s">
        <v>293</v>
      </c>
      <c r="B105" s="3" t="s">
        <v>261</v>
      </c>
      <c r="C105" s="3"/>
      <c r="D105" s="3" t="s">
        <v>302</v>
      </c>
      <c r="E105" s="3">
        <v>2019</v>
      </c>
      <c r="F105" s="3">
        <v>6</v>
      </c>
      <c r="G105" s="3"/>
      <c r="H105" s="4">
        <v>13.22</v>
      </c>
      <c r="I105" s="18">
        <f t="shared" si="1"/>
        <v>15.9962</v>
      </c>
      <c r="J105" s="18"/>
      <c r="K105" s="20"/>
      <c r="L105" s="18"/>
    </row>
    <row r="106" spans="1:12" ht="30" customHeight="1" x14ac:dyDescent="0.3">
      <c r="A106" s="63" t="s">
        <v>828</v>
      </c>
      <c r="B106" s="47" t="s">
        <v>461</v>
      </c>
      <c r="C106" s="47" t="s">
        <v>557</v>
      </c>
      <c r="D106" s="47" t="s">
        <v>302</v>
      </c>
      <c r="E106" s="46">
        <v>2021</v>
      </c>
      <c r="F106" s="46">
        <v>6</v>
      </c>
      <c r="G106" s="3"/>
      <c r="H106" s="4">
        <v>13.22</v>
      </c>
      <c r="I106" s="18">
        <f t="shared" si="1"/>
        <v>15.9962</v>
      </c>
      <c r="J106" s="18"/>
      <c r="K106" s="20"/>
      <c r="L106" s="18"/>
    </row>
    <row r="107" spans="1:12" ht="30" customHeight="1" x14ac:dyDescent="0.3">
      <c r="A107" s="63" t="s">
        <v>901</v>
      </c>
      <c r="B107" s="3" t="s">
        <v>903</v>
      </c>
      <c r="C107" s="3"/>
      <c r="D107" s="3" t="s">
        <v>309</v>
      </c>
      <c r="E107" s="3">
        <v>2021</v>
      </c>
      <c r="F107" s="3">
        <v>5</v>
      </c>
      <c r="G107" s="3"/>
      <c r="H107" s="4">
        <v>13.64</v>
      </c>
      <c r="I107" s="18">
        <f t="shared" si="1"/>
        <v>16.5044</v>
      </c>
      <c r="J107" s="18"/>
      <c r="K107" s="20" t="s">
        <v>62</v>
      </c>
      <c r="L107" s="18"/>
    </row>
    <row r="108" spans="1:12" ht="30" customHeight="1" x14ac:dyDescent="0.3">
      <c r="A108" s="19" t="s">
        <v>1432</v>
      </c>
      <c r="B108" s="3" t="s">
        <v>523</v>
      </c>
      <c r="C108" s="3" t="s">
        <v>412</v>
      </c>
      <c r="D108" s="3" t="s">
        <v>309</v>
      </c>
      <c r="E108" s="3">
        <v>2020</v>
      </c>
      <c r="F108" s="3">
        <v>12</v>
      </c>
      <c r="G108" s="3"/>
      <c r="H108" s="4">
        <v>13.64</v>
      </c>
      <c r="I108" s="18">
        <f t="shared" si="1"/>
        <v>16.5044</v>
      </c>
      <c r="J108" s="18"/>
      <c r="K108" s="20" t="s">
        <v>41</v>
      </c>
      <c r="L108" s="18"/>
    </row>
    <row r="109" spans="1:12" ht="30" customHeight="1" x14ac:dyDescent="0.3">
      <c r="A109" s="19" t="s">
        <v>568</v>
      </c>
      <c r="B109" s="3" t="s">
        <v>569</v>
      </c>
      <c r="C109" s="3"/>
      <c r="D109" s="3" t="s">
        <v>302</v>
      </c>
      <c r="E109" s="3">
        <v>2019</v>
      </c>
      <c r="F109" s="3">
        <v>12</v>
      </c>
      <c r="G109" s="3"/>
      <c r="H109" s="4">
        <v>13.64</v>
      </c>
      <c r="I109" s="18">
        <f t="shared" si="1"/>
        <v>16.5044</v>
      </c>
      <c r="J109" s="18"/>
      <c r="K109" s="20" t="s">
        <v>55</v>
      </c>
      <c r="L109" s="18"/>
    </row>
    <row r="110" spans="1:12" ht="30" customHeight="1" x14ac:dyDescent="0.3">
      <c r="A110" s="19" t="s">
        <v>828</v>
      </c>
      <c r="B110" s="3" t="s">
        <v>461</v>
      </c>
      <c r="C110" s="3" t="s">
        <v>557</v>
      </c>
      <c r="D110" s="3" t="s">
        <v>302</v>
      </c>
      <c r="E110" s="3">
        <v>2022</v>
      </c>
      <c r="F110" s="3">
        <v>6</v>
      </c>
      <c r="G110" s="3"/>
      <c r="H110" s="4">
        <v>13.64</v>
      </c>
      <c r="I110" s="18">
        <f t="shared" si="1"/>
        <v>16.5044</v>
      </c>
      <c r="J110" s="18" t="s">
        <v>10</v>
      </c>
      <c r="K110" s="20"/>
      <c r="L110" s="18"/>
    </row>
    <row r="111" spans="1:12" ht="30" customHeight="1" x14ac:dyDescent="0.3">
      <c r="A111" s="19" t="s">
        <v>1444</v>
      </c>
      <c r="B111" s="3" t="s">
        <v>195</v>
      </c>
      <c r="C111" s="3"/>
      <c r="D111" s="3" t="s">
        <v>376</v>
      </c>
      <c r="E111" s="3">
        <v>2019</v>
      </c>
      <c r="F111" s="3">
        <v>12</v>
      </c>
      <c r="G111" s="3"/>
      <c r="H111" s="4">
        <v>13.64</v>
      </c>
      <c r="I111" s="18">
        <f t="shared" si="1"/>
        <v>16.5044</v>
      </c>
      <c r="J111" s="3"/>
      <c r="K111" s="20"/>
      <c r="L111" s="18"/>
    </row>
    <row r="112" spans="1:12" ht="30" customHeight="1" x14ac:dyDescent="0.3">
      <c r="A112" s="27" t="s">
        <v>851</v>
      </c>
      <c r="B112" s="47" t="s">
        <v>755</v>
      </c>
      <c r="C112" s="3"/>
      <c r="D112" s="47" t="s">
        <v>47</v>
      </c>
      <c r="E112" s="46">
        <v>2008</v>
      </c>
      <c r="F112" s="46">
        <v>1</v>
      </c>
      <c r="G112" s="3"/>
      <c r="H112" s="4">
        <v>14</v>
      </c>
      <c r="I112" s="18">
        <f t="shared" si="1"/>
        <v>16.939999999999998</v>
      </c>
      <c r="J112" s="18"/>
      <c r="K112" s="20"/>
      <c r="L112" s="18"/>
    </row>
    <row r="113" spans="1:12" ht="30" customHeight="1" x14ac:dyDescent="0.3">
      <c r="A113" s="19" t="s">
        <v>417</v>
      </c>
      <c r="B113" s="3" t="s">
        <v>414</v>
      </c>
      <c r="C113" s="3" t="s">
        <v>412</v>
      </c>
      <c r="D113" s="3" t="s">
        <v>418</v>
      </c>
      <c r="E113" s="3">
        <v>2012</v>
      </c>
      <c r="F113" s="3">
        <v>2</v>
      </c>
      <c r="G113" s="3"/>
      <c r="H113" s="4">
        <v>14</v>
      </c>
      <c r="I113" s="18">
        <f t="shared" si="1"/>
        <v>16.939999999999998</v>
      </c>
      <c r="J113" s="18"/>
      <c r="K113" s="20"/>
      <c r="L113" s="18"/>
    </row>
    <row r="114" spans="1:12" ht="30" customHeight="1" x14ac:dyDescent="0.3">
      <c r="A114" s="64" t="s">
        <v>991</v>
      </c>
      <c r="B114" s="47" t="s">
        <v>746</v>
      </c>
      <c r="C114" s="47"/>
      <c r="D114" s="47" t="s">
        <v>302</v>
      </c>
      <c r="E114" s="46">
        <v>2021</v>
      </c>
      <c r="F114" s="46">
        <v>6</v>
      </c>
      <c r="G114" s="3"/>
      <c r="H114" s="4">
        <v>14.01</v>
      </c>
      <c r="I114" s="18">
        <f t="shared" si="1"/>
        <v>16.952099999999998</v>
      </c>
      <c r="J114" s="18"/>
      <c r="K114" s="20" t="s">
        <v>41</v>
      </c>
      <c r="L114" s="18"/>
    </row>
    <row r="115" spans="1:12" ht="30" customHeight="1" x14ac:dyDescent="0.3">
      <c r="A115" s="19" t="s">
        <v>1075</v>
      </c>
      <c r="B115" s="3" t="s">
        <v>156</v>
      </c>
      <c r="C115" s="3"/>
      <c r="D115" s="3" t="s">
        <v>160</v>
      </c>
      <c r="E115" s="3">
        <v>2022</v>
      </c>
      <c r="F115" s="3">
        <v>12</v>
      </c>
      <c r="G115" s="3"/>
      <c r="H115" s="4">
        <v>14.05</v>
      </c>
      <c r="I115" s="18">
        <f t="shared" si="1"/>
        <v>17.000499999999999</v>
      </c>
      <c r="J115" s="18"/>
      <c r="K115" s="20" t="s">
        <v>41</v>
      </c>
      <c r="L115" s="18"/>
    </row>
    <row r="116" spans="1:12" ht="30" customHeight="1" x14ac:dyDescent="0.3">
      <c r="A116" s="63" t="s">
        <v>1014</v>
      </c>
      <c r="B116" s="3" t="s">
        <v>1017</v>
      </c>
      <c r="C116" s="3" t="s">
        <v>412</v>
      </c>
      <c r="D116" s="3" t="s">
        <v>160</v>
      </c>
      <c r="E116" s="3">
        <v>2020</v>
      </c>
      <c r="F116" s="3">
        <v>6</v>
      </c>
      <c r="G116" s="3"/>
      <c r="H116" s="4">
        <v>14.05</v>
      </c>
      <c r="I116" s="18">
        <f t="shared" si="1"/>
        <v>17.000499999999999</v>
      </c>
      <c r="J116" s="18"/>
      <c r="K116" s="20"/>
      <c r="L116" s="18"/>
    </row>
    <row r="117" spans="1:12" ht="30" customHeight="1" x14ac:dyDescent="0.3">
      <c r="A117" s="19" t="s">
        <v>696</v>
      </c>
      <c r="B117" s="3" t="s">
        <v>156</v>
      </c>
      <c r="C117" s="3" t="s">
        <v>431</v>
      </c>
      <c r="D117" s="3" t="s">
        <v>160</v>
      </c>
      <c r="E117" s="3">
        <v>2022</v>
      </c>
      <c r="F117" s="3">
        <v>12</v>
      </c>
      <c r="G117" s="3"/>
      <c r="H117" s="4">
        <v>14.05</v>
      </c>
      <c r="I117" s="18">
        <f t="shared" si="1"/>
        <v>17.000499999999999</v>
      </c>
      <c r="J117" s="18"/>
      <c r="K117" s="20"/>
      <c r="L117" s="18"/>
    </row>
    <row r="118" spans="1:12" ht="30" customHeight="1" x14ac:dyDescent="0.3">
      <c r="A118" s="19" t="s">
        <v>1004</v>
      </c>
      <c r="B118" s="3" t="s">
        <v>461</v>
      </c>
      <c r="C118" s="3"/>
      <c r="D118" s="3" t="s">
        <v>302</v>
      </c>
      <c r="E118" s="3">
        <v>2021</v>
      </c>
      <c r="F118" s="3">
        <v>6</v>
      </c>
      <c r="G118" s="3"/>
      <c r="H118" s="4">
        <v>14.05</v>
      </c>
      <c r="I118" s="18">
        <f t="shared" si="1"/>
        <v>17.000499999999999</v>
      </c>
      <c r="J118" s="18"/>
      <c r="K118" s="20"/>
      <c r="L118" s="18"/>
    </row>
    <row r="119" spans="1:12" ht="30" customHeight="1" x14ac:dyDescent="0.3">
      <c r="A119" s="19" t="s">
        <v>742</v>
      </c>
      <c r="B119" s="3" t="s">
        <v>741</v>
      </c>
      <c r="C119" s="3"/>
      <c r="D119" s="3" t="s">
        <v>302</v>
      </c>
      <c r="E119" s="3">
        <v>2020</v>
      </c>
      <c r="F119" s="3">
        <v>12</v>
      </c>
      <c r="G119" s="3"/>
      <c r="H119" s="4">
        <v>14.05</v>
      </c>
      <c r="I119" s="18">
        <f t="shared" si="1"/>
        <v>17.000499999999999</v>
      </c>
      <c r="J119" s="18"/>
      <c r="K119" s="20" t="s">
        <v>62</v>
      </c>
      <c r="L119" s="18"/>
    </row>
    <row r="120" spans="1:12" ht="30" customHeight="1" x14ac:dyDescent="0.3">
      <c r="A120" s="19" t="s">
        <v>460</v>
      </c>
      <c r="B120" s="3" t="s">
        <v>459</v>
      </c>
      <c r="C120" s="3" t="s">
        <v>412</v>
      </c>
      <c r="D120" s="3" t="s">
        <v>303</v>
      </c>
      <c r="E120" s="3">
        <v>2019</v>
      </c>
      <c r="F120" s="3">
        <v>3</v>
      </c>
      <c r="G120" s="3"/>
      <c r="H120" s="4">
        <v>14.05</v>
      </c>
      <c r="I120" s="18">
        <f t="shared" si="1"/>
        <v>17.000499999999999</v>
      </c>
      <c r="J120" s="18"/>
      <c r="K120" s="20"/>
      <c r="L120" s="18"/>
    </row>
    <row r="121" spans="1:12" ht="30" customHeight="1" x14ac:dyDescent="0.3">
      <c r="A121" s="63" t="s">
        <v>1012</v>
      </c>
      <c r="B121" s="3" t="s">
        <v>1011</v>
      </c>
      <c r="C121" s="3"/>
      <c r="D121" s="3" t="s">
        <v>309</v>
      </c>
      <c r="E121" s="3">
        <v>2020</v>
      </c>
      <c r="F121" s="3">
        <v>12</v>
      </c>
      <c r="G121" s="3"/>
      <c r="H121" s="4">
        <v>14.46</v>
      </c>
      <c r="I121" s="18">
        <f t="shared" si="1"/>
        <v>17.496600000000001</v>
      </c>
      <c r="J121" s="18"/>
      <c r="K121" s="20"/>
      <c r="L121" s="18"/>
    </row>
    <row r="122" spans="1:12" ht="30" customHeight="1" x14ac:dyDescent="0.3">
      <c r="A122" s="63" t="s">
        <v>597</v>
      </c>
      <c r="B122" s="3" t="s">
        <v>30</v>
      </c>
      <c r="C122" s="3"/>
      <c r="D122" s="3" t="s">
        <v>47</v>
      </c>
      <c r="E122" s="3">
        <v>2015</v>
      </c>
      <c r="F122" s="3">
        <v>12</v>
      </c>
      <c r="G122" s="3"/>
      <c r="H122" s="4">
        <v>14.46</v>
      </c>
      <c r="I122" s="18">
        <f t="shared" si="1"/>
        <v>17.496600000000001</v>
      </c>
      <c r="J122" s="18" t="s">
        <v>10</v>
      </c>
      <c r="K122" s="20"/>
      <c r="L122" s="18"/>
    </row>
    <row r="123" spans="1:12" ht="30" customHeight="1" x14ac:dyDescent="0.3">
      <c r="A123" s="64" t="s">
        <v>508</v>
      </c>
      <c r="B123" s="47" t="s">
        <v>13</v>
      </c>
      <c r="C123" s="47"/>
      <c r="D123" s="47" t="s">
        <v>47</v>
      </c>
      <c r="E123" s="46">
        <v>2017</v>
      </c>
      <c r="F123" s="46">
        <v>1</v>
      </c>
      <c r="G123" s="3"/>
      <c r="H123" s="4">
        <v>14.46</v>
      </c>
      <c r="I123" s="18">
        <f t="shared" si="1"/>
        <v>17.496600000000001</v>
      </c>
      <c r="J123" s="18"/>
      <c r="K123" s="20" t="s">
        <v>41</v>
      </c>
      <c r="L123" s="18"/>
    </row>
    <row r="124" spans="1:12" ht="30" customHeight="1" x14ac:dyDescent="0.3">
      <c r="A124" s="19" t="s">
        <v>508</v>
      </c>
      <c r="B124" s="3" t="s">
        <v>13</v>
      </c>
      <c r="C124" s="3"/>
      <c r="D124" s="3" t="s">
        <v>47</v>
      </c>
      <c r="E124" s="3">
        <v>2020</v>
      </c>
      <c r="F124" s="3">
        <v>12</v>
      </c>
      <c r="G124" s="3"/>
      <c r="H124" s="4">
        <v>14.46</v>
      </c>
      <c r="I124" s="18">
        <f t="shared" si="1"/>
        <v>17.496600000000001</v>
      </c>
      <c r="J124" s="18"/>
      <c r="K124" s="20"/>
      <c r="L124" s="18"/>
    </row>
    <row r="125" spans="1:12" ht="30" customHeight="1" x14ac:dyDescent="0.3">
      <c r="A125" s="19" t="s">
        <v>985</v>
      </c>
      <c r="B125" s="3" t="s">
        <v>984</v>
      </c>
      <c r="C125" s="3" t="s">
        <v>1001</v>
      </c>
      <c r="D125" s="3" t="s">
        <v>160</v>
      </c>
      <c r="E125" s="3" t="s">
        <v>207</v>
      </c>
      <c r="F125" s="3">
        <v>12</v>
      </c>
      <c r="G125" s="3"/>
      <c r="H125" s="4">
        <v>14.46</v>
      </c>
      <c r="I125" s="18">
        <f t="shared" si="1"/>
        <v>17.496600000000001</v>
      </c>
      <c r="J125" s="18"/>
      <c r="K125" s="20"/>
      <c r="L125" s="18"/>
    </row>
    <row r="126" spans="1:12" ht="30" customHeight="1" x14ac:dyDescent="0.3">
      <c r="A126" s="27" t="s">
        <v>994</v>
      </c>
      <c r="B126" s="47" t="s">
        <v>992</v>
      </c>
      <c r="C126" s="3"/>
      <c r="D126" s="47" t="s">
        <v>1336</v>
      </c>
      <c r="E126" s="46">
        <v>2017</v>
      </c>
      <c r="F126" s="46">
        <v>12</v>
      </c>
      <c r="G126" s="3"/>
      <c r="H126" s="4">
        <v>14.5</v>
      </c>
      <c r="I126" s="18">
        <f t="shared" si="1"/>
        <v>17.544999999999998</v>
      </c>
      <c r="J126" s="18"/>
      <c r="K126" s="20"/>
      <c r="L126" s="18"/>
    </row>
    <row r="127" spans="1:12" ht="30" customHeight="1" x14ac:dyDescent="0.3">
      <c r="A127" s="27" t="s">
        <v>416</v>
      </c>
      <c r="B127" s="47" t="s">
        <v>414</v>
      </c>
      <c r="C127" s="47" t="s">
        <v>412</v>
      </c>
      <c r="D127" s="3" t="s">
        <v>418</v>
      </c>
      <c r="E127" s="46">
        <v>2013</v>
      </c>
      <c r="F127" s="46">
        <v>2</v>
      </c>
      <c r="G127" s="3"/>
      <c r="H127" s="4">
        <v>14.5</v>
      </c>
      <c r="I127" s="18">
        <f t="shared" si="1"/>
        <v>17.544999999999998</v>
      </c>
      <c r="J127" s="18"/>
      <c r="K127" s="20"/>
      <c r="L127" s="18"/>
    </row>
    <row r="128" spans="1:12" ht="30" customHeight="1" x14ac:dyDescent="0.3">
      <c r="A128" s="63" t="s">
        <v>509</v>
      </c>
      <c r="B128" s="3" t="s">
        <v>13</v>
      </c>
      <c r="C128" s="3" t="s">
        <v>431</v>
      </c>
      <c r="D128" s="3" t="s">
        <v>47</v>
      </c>
      <c r="E128" s="3">
        <v>2019</v>
      </c>
      <c r="F128" s="3">
        <v>12</v>
      </c>
      <c r="G128" s="3"/>
      <c r="H128" s="4">
        <v>14.88</v>
      </c>
      <c r="I128" s="18">
        <f t="shared" si="1"/>
        <v>18.004799999999999</v>
      </c>
      <c r="J128" s="18"/>
      <c r="K128" s="20" t="s">
        <v>41</v>
      </c>
      <c r="L128" s="18"/>
    </row>
    <row r="129" spans="1:12" ht="30" customHeight="1" x14ac:dyDescent="0.3">
      <c r="A129" s="19" t="s">
        <v>294</v>
      </c>
      <c r="B129" s="3" t="s">
        <v>261</v>
      </c>
      <c r="C129" s="3"/>
      <c r="D129" s="3" t="s">
        <v>302</v>
      </c>
      <c r="E129" s="3">
        <v>2020</v>
      </c>
      <c r="F129" s="3">
        <v>12</v>
      </c>
      <c r="G129" s="3"/>
      <c r="H129" s="4">
        <v>14.88</v>
      </c>
      <c r="I129" s="18">
        <f t="shared" si="1"/>
        <v>18.004799999999999</v>
      </c>
      <c r="J129" s="18"/>
      <c r="K129" s="20" t="s">
        <v>62</v>
      </c>
      <c r="L129" s="18"/>
    </row>
    <row r="130" spans="1:12" ht="30" customHeight="1" x14ac:dyDescent="0.3">
      <c r="A130" s="19" t="s">
        <v>1443</v>
      </c>
      <c r="B130" s="3" t="s">
        <v>195</v>
      </c>
      <c r="C130" s="3"/>
      <c r="D130" s="3" t="s">
        <v>376</v>
      </c>
      <c r="E130" s="3">
        <v>2022</v>
      </c>
      <c r="F130" s="3">
        <v>12</v>
      </c>
      <c r="G130" s="3"/>
      <c r="H130" s="4">
        <v>14.88</v>
      </c>
      <c r="I130" s="18">
        <f t="shared" si="1"/>
        <v>18.004799999999999</v>
      </c>
      <c r="J130" s="18"/>
      <c r="K130" s="20"/>
      <c r="L130" s="18"/>
    </row>
    <row r="131" spans="1:12" ht="30" customHeight="1" x14ac:dyDescent="0.3">
      <c r="A131" s="19" t="s">
        <v>1170</v>
      </c>
      <c r="B131" s="3" t="s">
        <v>1158</v>
      </c>
      <c r="C131" s="3" t="s">
        <v>412</v>
      </c>
      <c r="D131" s="3" t="s">
        <v>160</v>
      </c>
      <c r="E131" s="3">
        <v>1993</v>
      </c>
      <c r="F131" s="3">
        <v>1</v>
      </c>
      <c r="G131" s="3"/>
      <c r="H131" s="4">
        <v>15</v>
      </c>
      <c r="I131" s="18">
        <f t="shared" si="1"/>
        <v>18.149999999999999</v>
      </c>
      <c r="J131" s="18"/>
      <c r="K131" s="20"/>
      <c r="L131" s="18"/>
    </row>
    <row r="132" spans="1:12" ht="30" customHeight="1" x14ac:dyDescent="0.3">
      <c r="A132" s="19" t="s">
        <v>683</v>
      </c>
      <c r="B132" s="3" t="s">
        <v>33</v>
      </c>
      <c r="C132" s="3"/>
      <c r="D132" s="3" t="s">
        <v>47</v>
      </c>
      <c r="E132" s="3">
        <v>1996</v>
      </c>
      <c r="F132" s="3">
        <v>1</v>
      </c>
      <c r="G132" s="3"/>
      <c r="H132" s="4">
        <v>15</v>
      </c>
      <c r="I132" s="18">
        <f t="shared" si="1"/>
        <v>18.149999999999999</v>
      </c>
      <c r="J132" s="3"/>
      <c r="K132" s="20"/>
      <c r="L132" s="18"/>
    </row>
    <row r="133" spans="1:12" ht="30" customHeight="1" x14ac:dyDescent="0.3">
      <c r="A133" s="27" t="s">
        <v>1358</v>
      </c>
      <c r="B133" s="47" t="s">
        <v>18</v>
      </c>
      <c r="C133" s="47"/>
      <c r="D133" s="47" t="s">
        <v>47</v>
      </c>
      <c r="E133" s="46">
        <v>1996</v>
      </c>
      <c r="F133" s="46">
        <v>3</v>
      </c>
      <c r="G133" s="3"/>
      <c r="H133" s="4">
        <v>15</v>
      </c>
      <c r="I133" s="18">
        <f t="shared" si="1"/>
        <v>18.149999999999999</v>
      </c>
      <c r="J133" s="18" t="s">
        <v>10</v>
      </c>
      <c r="K133" s="20"/>
      <c r="L133" s="18"/>
    </row>
    <row r="134" spans="1:12" ht="30" customHeight="1" x14ac:dyDescent="0.3">
      <c r="A134" s="19" t="s">
        <v>1508</v>
      </c>
      <c r="B134" s="3" t="s">
        <v>30</v>
      </c>
      <c r="C134" s="3"/>
      <c r="D134" s="3" t="s">
        <v>47</v>
      </c>
      <c r="E134" s="3">
        <v>1995</v>
      </c>
      <c r="F134" s="3">
        <v>1</v>
      </c>
      <c r="G134" s="3"/>
      <c r="H134" s="4">
        <v>15</v>
      </c>
      <c r="I134" s="18">
        <f t="shared" ref="I134:I197" si="2">H134*$L$7</f>
        <v>18.149999999999999</v>
      </c>
      <c r="J134" s="18"/>
      <c r="K134" s="20"/>
      <c r="L134" s="18"/>
    </row>
    <row r="135" spans="1:12" ht="30" customHeight="1" x14ac:dyDescent="0.3">
      <c r="A135" s="64" t="s">
        <v>791</v>
      </c>
      <c r="B135" s="47" t="s">
        <v>755</v>
      </c>
      <c r="C135" s="47"/>
      <c r="D135" s="3" t="s">
        <v>47</v>
      </c>
      <c r="E135" s="46">
        <v>1996</v>
      </c>
      <c r="F135" s="46">
        <v>1</v>
      </c>
      <c r="G135" s="3"/>
      <c r="H135" s="4">
        <v>15</v>
      </c>
      <c r="I135" s="18">
        <f t="shared" si="2"/>
        <v>18.149999999999999</v>
      </c>
      <c r="J135" s="18"/>
      <c r="K135" s="20"/>
      <c r="L135" s="18"/>
    </row>
    <row r="136" spans="1:12" ht="30" customHeight="1" x14ac:dyDescent="0.3">
      <c r="A136" s="27" t="s">
        <v>1131</v>
      </c>
      <c r="B136" s="47" t="s">
        <v>30</v>
      </c>
      <c r="C136" s="47"/>
      <c r="D136" s="47" t="s">
        <v>47</v>
      </c>
      <c r="E136" s="46">
        <v>1995</v>
      </c>
      <c r="F136" s="46">
        <v>1</v>
      </c>
      <c r="G136" s="3"/>
      <c r="H136" s="4">
        <v>15</v>
      </c>
      <c r="I136" s="18">
        <f t="shared" si="2"/>
        <v>18.149999999999999</v>
      </c>
      <c r="J136" s="18"/>
      <c r="K136" s="20"/>
      <c r="L136" s="18"/>
    </row>
    <row r="137" spans="1:12" ht="30" customHeight="1" x14ac:dyDescent="0.3">
      <c r="A137" s="27" t="s">
        <v>687</v>
      </c>
      <c r="B137" s="47" t="s">
        <v>57</v>
      </c>
      <c r="C137" s="47"/>
      <c r="D137" s="47" t="s">
        <v>47</v>
      </c>
      <c r="E137" s="46">
        <v>1988</v>
      </c>
      <c r="F137" s="46">
        <v>1</v>
      </c>
      <c r="G137" s="3"/>
      <c r="H137" s="4">
        <v>15</v>
      </c>
      <c r="I137" s="18">
        <f t="shared" si="2"/>
        <v>18.149999999999999</v>
      </c>
      <c r="J137" s="18" t="s">
        <v>10</v>
      </c>
      <c r="K137" s="20"/>
      <c r="L137" s="18"/>
    </row>
    <row r="138" spans="1:12" ht="30" customHeight="1" x14ac:dyDescent="0.3">
      <c r="A138" s="19" t="s">
        <v>31</v>
      </c>
      <c r="B138" s="3" t="s">
        <v>11</v>
      </c>
      <c r="C138" s="3"/>
      <c r="D138" s="3" t="s">
        <v>47</v>
      </c>
      <c r="E138" s="3">
        <v>1970</v>
      </c>
      <c r="F138" s="3">
        <v>2</v>
      </c>
      <c r="G138" s="3">
        <v>0.375</v>
      </c>
      <c r="H138" s="4">
        <v>15</v>
      </c>
      <c r="I138" s="18">
        <f t="shared" si="2"/>
        <v>18.149999999999999</v>
      </c>
      <c r="J138" s="18"/>
      <c r="K138" s="20"/>
      <c r="L138" s="18"/>
    </row>
    <row r="139" spans="1:12" ht="30" customHeight="1" x14ac:dyDescent="0.3">
      <c r="A139" s="27" t="s">
        <v>1176</v>
      </c>
      <c r="B139" s="47" t="s">
        <v>33</v>
      </c>
      <c r="C139" s="47"/>
      <c r="D139" s="47" t="s">
        <v>47</v>
      </c>
      <c r="E139" s="46">
        <v>2008</v>
      </c>
      <c r="F139" s="46">
        <v>2</v>
      </c>
      <c r="G139" s="3"/>
      <c r="H139" s="4">
        <v>15</v>
      </c>
      <c r="I139" s="18">
        <f t="shared" si="2"/>
        <v>18.149999999999999</v>
      </c>
      <c r="J139" s="18" t="s">
        <v>10</v>
      </c>
      <c r="K139" s="20"/>
      <c r="L139" s="18"/>
    </row>
    <row r="140" spans="1:12" ht="30" customHeight="1" x14ac:dyDescent="0.3">
      <c r="A140" s="19" t="s">
        <v>1185</v>
      </c>
      <c r="B140" s="3" t="s">
        <v>30</v>
      </c>
      <c r="C140" s="3"/>
      <c r="D140" s="3" t="s">
        <v>47</v>
      </c>
      <c r="E140" s="3">
        <v>2000</v>
      </c>
      <c r="F140" s="3">
        <v>1</v>
      </c>
      <c r="G140" s="3"/>
      <c r="H140" s="4">
        <v>15</v>
      </c>
      <c r="I140" s="18">
        <f t="shared" si="2"/>
        <v>18.149999999999999</v>
      </c>
      <c r="J140" s="18"/>
      <c r="K140" s="20"/>
      <c r="L140" s="18"/>
    </row>
    <row r="141" spans="1:12" ht="30" customHeight="1" x14ac:dyDescent="0.3">
      <c r="A141" s="19" t="s">
        <v>689</v>
      </c>
      <c r="B141" s="3" t="s">
        <v>30</v>
      </c>
      <c r="C141" s="3"/>
      <c r="D141" s="3" t="s">
        <v>47</v>
      </c>
      <c r="E141" s="3">
        <v>1993</v>
      </c>
      <c r="F141" s="3">
        <v>1</v>
      </c>
      <c r="G141" s="3"/>
      <c r="H141" s="4">
        <v>15</v>
      </c>
      <c r="I141" s="18">
        <f t="shared" si="2"/>
        <v>18.149999999999999</v>
      </c>
      <c r="J141" s="18"/>
      <c r="K141" s="20"/>
      <c r="L141" s="18"/>
    </row>
    <row r="142" spans="1:12" ht="30" customHeight="1" x14ac:dyDescent="0.3">
      <c r="A142" s="27" t="s">
        <v>1548</v>
      </c>
      <c r="B142" s="47" t="s">
        <v>401</v>
      </c>
      <c r="C142" s="47"/>
      <c r="D142" s="47" t="s">
        <v>47</v>
      </c>
      <c r="E142" s="46">
        <v>1995</v>
      </c>
      <c r="F142" s="46">
        <v>1</v>
      </c>
      <c r="G142" s="3"/>
      <c r="H142" s="4">
        <v>15</v>
      </c>
      <c r="I142" s="18">
        <f t="shared" si="2"/>
        <v>18.149999999999999</v>
      </c>
      <c r="J142" s="18"/>
      <c r="K142" s="20"/>
      <c r="L142" s="18"/>
    </row>
    <row r="143" spans="1:12" ht="30" customHeight="1" x14ac:dyDescent="0.3">
      <c r="A143" s="19" t="s">
        <v>1174</v>
      </c>
      <c r="B143" s="3" t="s">
        <v>1173</v>
      </c>
      <c r="C143" s="3"/>
      <c r="D143" s="3" t="s">
        <v>47</v>
      </c>
      <c r="E143" s="3">
        <v>1989</v>
      </c>
      <c r="F143" s="3">
        <v>1</v>
      </c>
      <c r="G143" s="3"/>
      <c r="H143" s="4">
        <v>15</v>
      </c>
      <c r="I143" s="18">
        <f t="shared" si="2"/>
        <v>18.149999999999999</v>
      </c>
      <c r="J143" s="18"/>
      <c r="K143" s="20"/>
      <c r="L143" s="18"/>
    </row>
    <row r="144" spans="1:12" ht="30" customHeight="1" x14ac:dyDescent="0.3">
      <c r="A144" s="19" t="s">
        <v>534</v>
      </c>
      <c r="B144" s="3" t="s">
        <v>30</v>
      </c>
      <c r="C144" s="3"/>
      <c r="D144" s="3" t="s">
        <v>47</v>
      </c>
      <c r="E144" s="3">
        <v>1995</v>
      </c>
      <c r="F144" s="3">
        <v>1</v>
      </c>
      <c r="G144" s="3"/>
      <c r="H144" s="4">
        <v>15</v>
      </c>
      <c r="I144" s="18">
        <f t="shared" si="2"/>
        <v>18.149999999999999</v>
      </c>
      <c r="J144" s="3"/>
      <c r="K144" s="20"/>
      <c r="L144" s="18"/>
    </row>
    <row r="145" spans="1:12" ht="30" customHeight="1" x14ac:dyDescent="0.3">
      <c r="A145" s="19" t="s">
        <v>465</v>
      </c>
      <c r="B145" s="3" t="s">
        <v>463</v>
      </c>
      <c r="C145" s="3"/>
      <c r="D145" s="3" t="s">
        <v>47</v>
      </c>
      <c r="E145" s="3">
        <v>1990</v>
      </c>
      <c r="F145" s="3">
        <v>1</v>
      </c>
      <c r="G145" s="3"/>
      <c r="H145" s="4">
        <v>15</v>
      </c>
      <c r="I145" s="18">
        <f t="shared" si="2"/>
        <v>18.149999999999999</v>
      </c>
      <c r="J145" s="18"/>
      <c r="K145" s="20"/>
      <c r="L145" s="18"/>
    </row>
    <row r="146" spans="1:12" ht="30" customHeight="1" x14ac:dyDescent="0.3">
      <c r="A146" s="19" t="s">
        <v>804</v>
      </c>
      <c r="B146" s="3" t="s">
        <v>803</v>
      </c>
      <c r="C146" s="3"/>
      <c r="D146" s="3" t="s">
        <v>47</v>
      </c>
      <c r="E146" s="3">
        <v>1981</v>
      </c>
      <c r="F146" s="3">
        <v>2</v>
      </c>
      <c r="G146" s="3"/>
      <c r="H146" s="4">
        <v>15</v>
      </c>
      <c r="I146" s="18">
        <f t="shared" si="2"/>
        <v>18.149999999999999</v>
      </c>
      <c r="J146" s="18"/>
      <c r="K146" s="20"/>
      <c r="L146" s="18"/>
    </row>
    <row r="147" spans="1:12" ht="30" customHeight="1" x14ac:dyDescent="0.3">
      <c r="A147" s="27" t="s">
        <v>17</v>
      </c>
      <c r="B147" s="47" t="s">
        <v>30</v>
      </c>
      <c r="C147" s="47"/>
      <c r="D147" s="47" t="s">
        <v>47</v>
      </c>
      <c r="E147" s="46">
        <v>1952</v>
      </c>
      <c r="F147" s="46">
        <v>3</v>
      </c>
      <c r="G147" s="3"/>
      <c r="H147" s="4">
        <v>15</v>
      </c>
      <c r="I147" s="18">
        <f t="shared" si="2"/>
        <v>18.149999999999999</v>
      </c>
      <c r="J147" s="18"/>
      <c r="K147" s="20"/>
      <c r="L147" s="18"/>
    </row>
    <row r="148" spans="1:12" ht="30" customHeight="1" x14ac:dyDescent="0.3">
      <c r="A148" s="19" t="s">
        <v>17</v>
      </c>
      <c r="B148" s="3" t="s">
        <v>30</v>
      </c>
      <c r="C148" s="3"/>
      <c r="D148" s="3" t="s">
        <v>47</v>
      </c>
      <c r="E148" s="3">
        <v>1964</v>
      </c>
      <c r="F148" s="3">
        <v>2</v>
      </c>
      <c r="G148" s="3"/>
      <c r="H148" s="4">
        <v>15</v>
      </c>
      <c r="I148" s="18">
        <f t="shared" si="2"/>
        <v>18.149999999999999</v>
      </c>
      <c r="J148" s="18"/>
      <c r="K148" s="20"/>
      <c r="L148" s="18"/>
    </row>
    <row r="149" spans="1:12" ht="30" customHeight="1" x14ac:dyDescent="0.3">
      <c r="A149" s="27" t="s">
        <v>805</v>
      </c>
      <c r="B149" s="47" t="s">
        <v>57</v>
      </c>
      <c r="C149" s="47"/>
      <c r="D149" s="47" t="s">
        <v>47</v>
      </c>
      <c r="E149" s="46">
        <v>1978</v>
      </c>
      <c r="F149" s="46">
        <v>1</v>
      </c>
      <c r="G149" s="3"/>
      <c r="H149" s="4">
        <v>15</v>
      </c>
      <c r="I149" s="18">
        <f t="shared" si="2"/>
        <v>18.149999999999999</v>
      </c>
      <c r="J149" s="18" t="s">
        <v>10</v>
      </c>
      <c r="K149" s="20"/>
      <c r="L149" s="18"/>
    </row>
    <row r="150" spans="1:12" ht="30" customHeight="1" x14ac:dyDescent="0.3">
      <c r="A150" s="27" t="s">
        <v>694</v>
      </c>
      <c r="B150" s="47" t="s">
        <v>30</v>
      </c>
      <c r="C150" s="47"/>
      <c r="D150" s="47" t="s">
        <v>47</v>
      </c>
      <c r="E150" s="46">
        <v>1993</v>
      </c>
      <c r="F150" s="46">
        <v>1</v>
      </c>
      <c r="G150" s="3"/>
      <c r="H150" s="4">
        <v>15</v>
      </c>
      <c r="I150" s="18">
        <f t="shared" si="2"/>
        <v>18.149999999999999</v>
      </c>
      <c r="J150" s="18" t="s">
        <v>10</v>
      </c>
      <c r="K150" s="20"/>
      <c r="L150" s="18"/>
    </row>
    <row r="151" spans="1:12" ht="30" customHeight="1" x14ac:dyDescent="0.3">
      <c r="A151" s="19" t="s">
        <v>532</v>
      </c>
      <c r="B151" s="3" t="s">
        <v>524</v>
      </c>
      <c r="C151" s="3"/>
      <c r="D151" s="3" t="s">
        <v>47</v>
      </c>
      <c r="E151" s="3">
        <v>1975</v>
      </c>
      <c r="F151" s="3">
        <v>1</v>
      </c>
      <c r="G151" s="3"/>
      <c r="H151" s="4">
        <v>15</v>
      </c>
      <c r="I151" s="18">
        <f t="shared" si="2"/>
        <v>18.149999999999999</v>
      </c>
      <c r="J151" s="18"/>
      <c r="K151" s="20"/>
      <c r="L151" s="18"/>
    </row>
    <row r="152" spans="1:12" ht="30" customHeight="1" x14ac:dyDescent="0.3">
      <c r="A152" s="19" t="s">
        <v>434</v>
      </c>
      <c r="B152" s="3" t="s">
        <v>18</v>
      </c>
      <c r="C152" s="3"/>
      <c r="D152" s="3" t="s">
        <v>47</v>
      </c>
      <c r="E152" s="3">
        <v>1995</v>
      </c>
      <c r="F152" s="3">
        <v>3</v>
      </c>
      <c r="G152" s="3"/>
      <c r="H152" s="4">
        <v>15</v>
      </c>
      <c r="I152" s="18">
        <f t="shared" si="2"/>
        <v>18.149999999999999</v>
      </c>
      <c r="J152" s="18" t="s">
        <v>10</v>
      </c>
      <c r="K152" s="20"/>
      <c r="L152" s="18"/>
    </row>
    <row r="153" spans="1:12" ht="30" customHeight="1" x14ac:dyDescent="0.3">
      <c r="A153" s="19" t="s">
        <v>806</v>
      </c>
      <c r="B153" s="3" t="s">
        <v>30</v>
      </c>
      <c r="C153" s="3"/>
      <c r="D153" s="3" t="s">
        <v>47</v>
      </c>
      <c r="E153" s="3">
        <v>1990</v>
      </c>
      <c r="F153" s="3">
        <v>1</v>
      </c>
      <c r="G153" s="3"/>
      <c r="H153" s="4">
        <v>15</v>
      </c>
      <c r="I153" s="18">
        <f t="shared" si="2"/>
        <v>18.149999999999999</v>
      </c>
      <c r="J153" s="18"/>
      <c r="K153" s="20"/>
      <c r="L153" s="18"/>
    </row>
    <row r="154" spans="1:12" ht="30" customHeight="1" x14ac:dyDescent="0.3">
      <c r="A154" s="27" t="s">
        <v>45</v>
      </c>
      <c r="B154" s="3" t="s">
        <v>1671</v>
      </c>
      <c r="C154" s="3" t="s">
        <v>1000</v>
      </c>
      <c r="D154" s="3" t="s">
        <v>47</v>
      </c>
      <c r="E154" s="46">
        <v>1990</v>
      </c>
      <c r="F154" s="46">
        <v>2</v>
      </c>
      <c r="G154" s="3"/>
      <c r="H154" s="4">
        <v>15</v>
      </c>
      <c r="I154" s="18">
        <f t="shared" si="2"/>
        <v>18.149999999999999</v>
      </c>
      <c r="J154" s="18" t="s">
        <v>10</v>
      </c>
      <c r="K154" s="20"/>
      <c r="L154" s="18"/>
    </row>
    <row r="155" spans="1:12" ht="30" customHeight="1" x14ac:dyDescent="0.3">
      <c r="A155" s="51" t="s">
        <v>1188</v>
      </c>
      <c r="B155" s="48" t="s">
        <v>1180</v>
      </c>
      <c r="C155" s="48"/>
      <c r="D155" s="48" t="s">
        <v>47</v>
      </c>
      <c r="E155" s="48">
        <v>1990</v>
      </c>
      <c r="F155" s="48">
        <v>1</v>
      </c>
      <c r="G155" s="48"/>
      <c r="H155" s="47">
        <v>15</v>
      </c>
      <c r="I155" s="18">
        <f t="shared" si="2"/>
        <v>18.149999999999999</v>
      </c>
      <c r="J155" s="18"/>
      <c r="K155" s="20"/>
      <c r="L155" s="18"/>
    </row>
    <row r="156" spans="1:12" ht="30" customHeight="1" x14ac:dyDescent="0.3">
      <c r="A156" s="51" t="s">
        <v>850</v>
      </c>
      <c r="B156" s="48" t="s">
        <v>755</v>
      </c>
      <c r="C156" s="48"/>
      <c r="D156" s="48" t="s">
        <v>47</v>
      </c>
      <c r="E156" s="48">
        <v>1986</v>
      </c>
      <c r="F156" s="23">
        <v>1</v>
      </c>
      <c r="G156" s="48"/>
      <c r="H156" s="47">
        <v>15</v>
      </c>
      <c r="I156" s="18">
        <f t="shared" si="2"/>
        <v>18.149999999999999</v>
      </c>
      <c r="J156" s="18"/>
      <c r="K156" s="20"/>
      <c r="L156" s="18"/>
    </row>
    <row r="157" spans="1:12" ht="30" customHeight="1" x14ac:dyDescent="0.3">
      <c r="A157" s="19" t="s">
        <v>397</v>
      </c>
      <c r="B157" s="3" t="s">
        <v>374</v>
      </c>
      <c r="C157" s="3"/>
      <c r="D157" s="3" t="s">
        <v>47</v>
      </c>
      <c r="E157" s="3">
        <v>1988</v>
      </c>
      <c r="F157" s="3">
        <v>2</v>
      </c>
      <c r="G157" s="3"/>
      <c r="H157" s="4">
        <v>15</v>
      </c>
      <c r="I157" s="18">
        <f t="shared" si="2"/>
        <v>18.149999999999999</v>
      </c>
      <c r="J157" s="18" t="s">
        <v>10</v>
      </c>
      <c r="K157" s="20"/>
      <c r="L157" s="18"/>
    </row>
    <row r="158" spans="1:12" ht="30" customHeight="1" x14ac:dyDescent="0.3">
      <c r="A158" s="19" t="s">
        <v>1521</v>
      </c>
      <c r="B158" s="3" t="s">
        <v>19</v>
      </c>
      <c r="C158" s="3"/>
      <c r="D158" s="3" t="s">
        <v>47</v>
      </c>
      <c r="E158" s="3">
        <v>1978</v>
      </c>
      <c r="F158" s="3">
        <v>1</v>
      </c>
      <c r="G158" s="3"/>
      <c r="H158" s="4">
        <v>15</v>
      </c>
      <c r="I158" s="18">
        <f t="shared" si="2"/>
        <v>18.149999999999999</v>
      </c>
      <c r="J158" s="18"/>
      <c r="K158" s="20"/>
      <c r="L158" s="18"/>
    </row>
    <row r="159" spans="1:12" ht="30" customHeight="1" x14ac:dyDescent="0.3">
      <c r="A159" s="19" t="s">
        <v>1091</v>
      </c>
      <c r="B159" s="3" t="s">
        <v>18</v>
      </c>
      <c r="C159" s="3"/>
      <c r="D159" s="3" t="s">
        <v>47</v>
      </c>
      <c r="E159" s="3">
        <v>2003</v>
      </c>
      <c r="F159" s="3">
        <v>1</v>
      </c>
      <c r="G159" s="3"/>
      <c r="H159" s="4">
        <v>15</v>
      </c>
      <c r="I159" s="18">
        <f t="shared" si="2"/>
        <v>18.149999999999999</v>
      </c>
      <c r="J159" s="18"/>
      <c r="K159" s="20"/>
      <c r="L159" s="18"/>
    </row>
    <row r="160" spans="1:12" ht="30" customHeight="1" x14ac:dyDescent="0.3">
      <c r="A160" s="27" t="s">
        <v>531</v>
      </c>
      <c r="B160" s="47" t="s">
        <v>30</v>
      </c>
      <c r="C160" s="47"/>
      <c r="D160" s="47" t="s">
        <v>47</v>
      </c>
      <c r="E160" s="46">
        <v>1985</v>
      </c>
      <c r="F160" s="46">
        <v>1</v>
      </c>
      <c r="G160" s="3"/>
      <c r="H160" s="4">
        <v>15</v>
      </c>
      <c r="I160" s="18">
        <f t="shared" si="2"/>
        <v>18.149999999999999</v>
      </c>
      <c r="J160" s="18"/>
      <c r="K160" s="20"/>
      <c r="L160" s="18"/>
    </row>
    <row r="161" spans="1:12" ht="30" customHeight="1" x14ac:dyDescent="0.3">
      <c r="A161" s="19" t="s">
        <v>237</v>
      </c>
      <c r="B161" s="3" t="s">
        <v>236</v>
      </c>
      <c r="C161" s="3"/>
      <c r="D161" s="3" t="s">
        <v>307</v>
      </c>
      <c r="E161" s="3" t="s">
        <v>207</v>
      </c>
      <c r="F161" s="3">
        <v>4</v>
      </c>
      <c r="G161" s="3"/>
      <c r="H161" s="4">
        <v>15</v>
      </c>
      <c r="I161" s="18">
        <f t="shared" si="2"/>
        <v>18.149999999999999</v>
      </c>
      <c r="J161" s="18" t="s">
        <v>10</v>
      </c>
      <c r="K161" s="20"/>
      <c r="L161" s="18"/>
    </row>
    <row r="162" spans="1:12" ht="30" customHeight="1" x14ac:dyDescent="0.3">
      <c r="A162" s="19" t="s">
        <v>241</v>
      </c>
      <c r="B162" s="3" t="s">
        <v>236</v>
      </c>
      <c r="C162" s="47"/>
      <c r="D162" s="3" t="s">
        <v>307</v>
      </c>
      <c r="E162" s="3" t="s">
        <v>207</v>
      </c>
      <c r="F162" s="3">
        <v>4</v>
      </c>
      <c r="G162" s="3"/>
      <c r="H162" s="4">
        <v>15</v>
      </c>
      <c r="I162" s="18">
        <f t="shared" si="2"/>
        <v>18.149999999999999</v>
      </c>
      <c r="J162" s="18"/>
      <c r="K162" s="20"/>
      <c r="L162" s="18"/>
    </row>
    <row r="163" spans="1:12" ht="30" customHeight="1" x14ac:dyDescent="0.3">
      <c r="A163" s="19" t="s">
        <v>656</v>
      </c>
      <c r="B163" s="3" t="s">
        <v>355</v>
      </c>
      <c r="C163" s="3" t="s">
        <v>412</v>
      </c>
      <c r="D163" s="3" t="s">
        <v>301</v>
      </c>
      <c r="E163" s="3">
        <v>1992</v>
      </c>
      <c r="F163" s="3">
        <v>2</v>
      </c>
      <c r="G163" s="3"/>
      <c r="H163" s="4">
        <v>15</v>
      </c>
      <c r="I163" s="18">
        <f t="shared" si="2"/>
        <v>18.149999999999999</v>
      </c>
      <c r="J163" s="18"/>
      <c r="K163" s="20"/>
      <c r="L163" s="18"/>
    </row>
    <row r="164" spans="1:12" ht="30" customHeight="1" x14ac:dyDescent="0.3">
      <c r="A164" s="19" t="s">
        <v>400</v>
      </c>
      <c r="B164" s="3" t="s">
        <v>79</v>
      </c>
      <c r="C164" s="3" t="s">
        <v>412</v>
      </c>
      <c r="D164" s="3" t="s">
        <v>301</v>
      </c>
      <c r="E164" s="3">
        <v>1983</v>
      </c>
      <c r="F164" s="3">
        <v>7</v>
      </c>
      <c r="G164" s="3"/>
      <c r="H164" s="4">
        <v>15</v>
      </c>
      <c r="I164" s="18">
        <f t="shared" si="2"/>
        <v>18.149999999999999</v>
      </c>
      <c r="J164" s="18"/>
      <c r="K164" s="20"/>
      <c r="L164" s="18"/>
    </row>
    <row r="165" spans="1:12" ht="30" customHeight="1" x14ac:dyDescent="0.3">
      <c r="A165" s="27" t="s">
        <v>98</v>
      </c>
      <c r="B165" s="47" t="s">
        <v>99</v>
      </c>
      <c r="C165" s="47" t="s">
        <v>412</v>
      </c>
      <c r="D165" s="47" t="s">
        <v>301</v>
      </c>
      <c r="E165" s="46">
        <v>1990</v>
      </c>
      <c r="F165" s="46">
        <v>1</v>
      </c>
      <c r="G165" s="3"/>
      <c r="H165" s="4">
        <v>15</v>
      </c>
      <c r="I165" s="18">
        <f t="shared" si="2"/>
        <v>18.149999999999999</v>
      </c>
      <c r="J165" s="18"/>
      <c r="K165" s="20"/>
      <c r="L165" s="18"/>
    </row>
    <row r="166" spans="1:12" ht="30" customHeight="1" x14ac:dyDescent="0.3">
      <c r="A166" s="19" t="s">
        <v>601</v>
      </c>
      <c r="B166" s="3" t="s">
        <v>560</v>
      </c>
      <c r="C166" s="3" t="s">
        <v>412</v>
      </c>
      <c r="D166" s="3" t="s">
        <v>301</v>
      </c>
      <c r="E166" s="3">
        <v>1989</v>
      </c>
      <c r="F166" s="3">
        <v>1</v>
      </c>
      <c r="G166" s="3"/>
      <c r="H166" s="4">
        <v>15</v>
      </c>
      <c r="I166" s="18">
        <f t="shared" si="2"/>
        <v>18.149999999999999</v>
      </c>
      <c r="J166" s="18"/>
      <c r="K166" s="20"/>
      <c r="L166" s="18"/>
    </row>
    <row r="167" spans="1:12" ht="30" customHeight="1" x14ac:dyDescent="0.3">
      <c r="A167" s="19" t="s">
        <v>354</v>
      </c>
      <c r="B167" s="3" t="s">
        <v>355</v>
      </c>
      <c r="C167" s="3" t="s">
        <v>412</v>
      </c>
      <c r="D167" s="3" t="s">
        <v>301</v>
      </c>
      <c r="E167" s="3">
        <v>1992</v>
      </c>
      <c r="F167" s="3">
        <v>1</v>
      </c>
      <c r="G167" s="3"/>
      <c r="H167" s="4">
        <v>15</v>
      </c>
      <c r="I167" s="18">
        <f t="shared" si="2"/>
        <v>18.149999999999999</v>
      </c>
      <c r="J167" s="18"/>
      <c r="K167" s="20"/>
      <c r="L167" s="18"/>
    </row>
    <row r="168" spans="1:12" ht="30" customHeight="1" x14ac:dyDescent="0.3">
      <c r="A168" s="64" t="s">
        <v>268</v>
      </c>
      <c r="B168" s="47" t="s">
        <v>269</v>
      </c>
      <c r="C168" s="47" t="s">
        <v>1000</v>
      </c>
      <c r="D168" s="3" t="s">
        <v>399</v>
      </c>
      <c r="E168" s="46">
        <v>2000</v>
      </c>
      <c r="F168" s="46">
        <v>1</v>
      </c>
      <c r="G168" s="3"/>
      <c r="H168" s="4">
        <v>15</v>
      </c>
      <c r="I168" s="18">
        <f t="shared" si="2"/>
        <v>18.149999999999999</v>
      </c>
      <c r="J168" s="18"/>
      <c r="K168" s="20"/>
      <c r="L168" s="18"/>
    </row>
    <row r="169" spans="1:12" ht="30" customHeight="1" x14ac:dyDescent="0.3">
      <c r="A169" s="19" t="s">
        <v>106</v>
      </c>
      <c r="B169" s="3" t="s">
        <v>107</v>
      </c>
      <c r="C169" s="3" t="s">
        <v>412</v>
      </c>
      <c r="D169" s="3" t="s">
        <v>303</v>
      </c>
      <c r="E169" s="3">
        <v>1997</v>
      </c>
      <c r="F169" s="3">
        <v>1</v>
      </c>
      <c r="G169" s="3"/>
      <c r="H169" s="4">
        <v>15</v>
      </c>
      <c r="I169" s="18">
        <f t="shared" si="2"/>
        <v>18.149999999999999</v>
      </c>
      <c r="J169" s="3"/>
      <c r="K169" s="20" t="s">
        <v>108</v>
      </c>
      <c r="L169" s="18"/>
    </row>
    <row r="170" spans="1:12" ht="30" customHeight="1" x14ac:dyDescent="0.3">
      <c r="A170" s="19" t="s">
        <v>100</v>
      </c>
      <c r="B170" s="3" t="s">
        <v>101</v>
      </c>
      <c r="C170" s="3"/>
      <c r="D170" s="3" t="s">
        <v>303</v>
      </c>
      <c r="E170" s="3">
        <v>1993</v>
      </c>
      <c r="F170" s="3">
        <v>2</v>
      </c>
      <c r="G170" s="3"/>
      <c r="H170" s="4">
        <v>15</v>
      </c>
      <c r="I170" s="18">
        <f t="shared" si="2"/>
        <v>18.149999999999999</v>
      </c>
      <c r="J170" s="3"/>
      <c r="K170" s="20" t="s">
        <v>102</v>
      </c>
      <c r="L170" s="18"/>
    </row>
    <row r="171" spans="1:12" ht="30" customHeight="1" x14ac:dyDescent="0.3">
      <c r="A171" s="27" t="s">
        <v>125</v>
      </c>
      <c r="B171" s="47" t="s">
        <v>126</v>
      </c>
      <c r="C171" s="47"/>
      <c r="D171" s="47" t="s">
        <v>318</v>
      </c>
      <c r="E171" s="46">
        <v>2000</v>
      </c>
      <c r="F171" s="46">
        <v>5</v>
      </c>
      <c r="G171" s="3"/>
      <c r="H171" s="4">
        <v>15</v>
      </c>
      <c r="I171" s="18">
        <f t="shared" si="2"/>
        <v>18.149999999999999</v>
      </c>
      <c r="J171" s="18"/>
      <c r="K171" s="20"/>
      <c r="L171" s="18"/>
    </row>
    <row r="172" spans="1:12" ht="30" customHeight="1" x14ac:dyDescent="0.3">
      <c r="A172" s="27" t="s">
        <v>1197</v>
      </c>
      <c r="B172" s="47" t="s">
        <v>1155</v>
      </c>
      <c r="C172" s="47"/>
      <c r="D172" s="47" t="s">
        <v>432</v>
      </c>
      <c r="E172" s="46">
        <v>2001</v>
      </c>
      <c r="F172" s="46">
        <v>1</v>
      </c>
      <c r="G172" s="3"/>
      <c r="H172" s="4">
        <v>15</v>
      </c>
      <c r="I172" s="18">
        <f t="shared" si="2"/>
        <v>18.149999999999999</v>
      </c>
      <c r="J172" s="18" t="s">
        <v>10</v>
      </c>
      <c r="K172" s="20"/>
      <c r="L172" s="18"/>
    </row>
    <row r="173" spans="1:12" ht="30" customHeight="1" x14ac:dyDescent="0.3">
      <c r="A173" s="27" t="s">
        <v>902</v>
      </c>
      <c r="B173" s="47" t="s">
        <v>903</v>
      </c>
      <c r="C173" s="47"/>
      <c r="D173" s="47" t="s">
        <v>309</v>
      </c>
      <c r="E173" s="46">
        <v>2021</v>
      </c>
      <c r="F173" s="46">
        <v>5</v>
      </c>
      <c r="G173" s="3"/>
      <c r="H173" s="4">
        <v>15.29</v>
      </c>
      <c r="I173" s="18">
        <f t="shared" si="2"/>
        <v>18.500899999999998</v>
      </c>
      <c r="J173" s="18" t="s">
        <v>10</v>
      </c>
      <c r="K173" s="20"/>
      <c r="L173" s="18"/>
    </row>
    <row r="174" spans="1:12" ht="30" customHeight="1" x14ac:dyDescent="0.3">
      <c r="A174" s="19" t="s">
        <v>954</v>
      </c>
      <c r="B174" s="3" t="s">
        <v>952</v>
      </c>
      <c r="C174" s="3"/>
      <c r="D174" s="3" t="s">
        <v>302</v>
      </c>
      <c r="E174" s="3">
        <v>2020</v>
      </c>
      <c r="F174" s="3">
        <v>6</v>
      </c>
      <c r="G174" s="3"/>
      <c r="H174" s="4">
        <v>15.62</v>
      </c>
      <c r="I174" s="18">
        <f t="shared" si="2"/>
        <v>18.900199999999998</v>
      </c>
      <c r="J174" s="18"/>
      <c r="K174" s="20"/>
      <c r="L174" s="18"/>
    </row>
    <row r="175" spans="1:12" ht="30" customHeight="1" x14ac:dyDescent="0.3">
      <c r="A175" s="63" t="s">
        <v>176</v>
      </c>
      <c r="B175" s="47" t="s">
        <v>169</v>
      </c>
      <c r="C175" s="47"/>
      <c r="D175" s="47" t="s">
        <v>160</v>
      </c>
      <c r="E175" s="46">
        <v>2022</v>
      </c>
      <c r="F175" s="46">
        <v>12</v>
      </c>
      <c r="G175" s="3"/>
      <c r="H175" s="4">
        <v>15.7</v>
      </c>
      <c r="I175" s="18">
        <f t="shared" si="2"/>
        <v>18.997</v>
      </c>
      <c r="J175" s="18"/>
      <c r="K175" s="20"/>
      <c r="L175" s="18"/>
    </row>
    <row r="176" spans="1:12" ht="30" customHeight="1" x14ac:dyDescent="0.3">
      <c r="A176" s="63" t="s">
        <v>697</v>
      </c>
      <c r="B176" s="3" t="s">
        <v>156</v>
      </c>
      <c r="C176" s="3" t="s">
        <v>431</v>
      </c>
      <c r="D176" s="3" t="s">
        <v>160</v>
      </c>
      <c r="E176" s="3">
        <v>2022</v>
      </c>
      <c r="F176" s="3">
        <v>12</v>
      </c>
      <c r="G176" s="3"/>
      <c r="H176" s="4">
        <v>15.7</v>
      </c>
      <c r="I176" s="18">
        <f t="shared" si="2"/>
        <v>18.997</v>
      </c>
      <c r="J176" s="18"/>
      <c r="K176" s="20"/>
      <c r="L176" s="18"/>
    </row>
    <row r="177" spans="1:12" ht="30" customHeight="1" x14ac:dyDescent="0.3">
      <c r="A177" s="19" t="s">
        <v>744</v>
      </c>
      <c r="B177" s="3" t="s">
        <v>743</v>
      </c>
      <c r="C177" s="3"/>
      <c r="D177" s="3" t="s">
        <v>302</v>
      </c>
      <c r="E177" s="3">
        <v>2021</v>
      </c>
      <c r="F177" s="3">
        <v>6</v>
      </c>
      <c r="G177" s="3"/>
      <c r="H177" s="4">
        <v>15.7</v>
      </c>
      <c r="I177" s="18">
        <f t="shared" si="2"/>
        <v>18.997</v>
      </c>
      <c r="J177" s="18"/>
      <c r="K177" s="20"/>
      <c r="L177" s="18"/>
    </row>
    <row r="178" spans="1:12" ht="30" customHeight="1" x14ac:dyDescent="0.3">
      <c r="A178" s="19" t="s">
        <v>440</v>
      </c>
      <c r="B178" s="3" t="s">
        <v>441</v>
      </c>
      <c r="C178" s="3" t="s">
        <v>1001</v>
      </c>
      <c r="D178" s="3" t="s">
        <v>442</v>
      </c>
      <c r="E178" s="3" t="s">
        <v>207</v>
      </c>
      <c r="F178" s="3">
        <v>6</v>
      </c>
      <c r="G178" s="3"/>
      <c r="H178" s="4">
        <v>15.7</v>
      </c>
      <c r="I178" s="18">
        <f t="shared" si="2"/>
        <v>18.997</v>
      </c>
      <c r="J178" s="18"/>
      <c r="K178" s="20" t="s">
        <v>62</v>
      </c>
      <c r="L178" s="18"/>
    </row>
    <row r="179" spans="1:12" ht="30" customHeight="1" x14ac:dyDescent="0.3">
      <c r="A179" s="19" t="s">
        <v>622</v>
      </c>
      <c r="B179" s="3" t="s">
        <v>621</v>
      </c>
      <c r="C179" s="3"/>
      <c r="D179" s="3" t="s">
        <v>160</v>
      </c>
      <c r="E179" s="3">
        <v>2019</v>
      </c>
      <c r="F179" s="3">
        <v>3</v>
      </c>
      <c r="G179" s="3"/>
      <c r="H179" s="4">
        <v>16</v>
      </c>
      <c r="I179" s="18">
        <f t="shared" si="2"/>
        <v>19.36</v>
      </c>
      <c r="J179" s="18"/>
      <c r="K179" s="20" t="s">
        <v>62</v>
      </c>
      <c r="L179" s="18"/>
    </row>
    <row r="180" spans="1:12" ht="30" customHeight="1" x14ac:dyDescent="0.3">
      <c r="A180" s="19" t="s">
        <v>1389</v>
      </c>
      <c r="B180" s="3" t="s">
        <v>57</v>
      </c>
      <c r="C180" s="3"/>
      <c r="D180" s="3" t="s">
        <v>47</v>
      </c>
      <c r="E180" s="3">
        <v>1996</v>
      </c>
      <c r="F180" s="3">
        <v>1</v>
      </c>
      <c r="G180" s="3"/>
      <c r="H180" s="4">
        <v>16</v>
      </c>
      <c r="I180" s="18">
        <f t="shared" si="2"/>
        <v>19.36</v>
      </c>
      <c r="J180" s="18"/>
      <c r="K180" s="20"/>
      <c r="L180" s="18"/>
    </row>
    <row r="181" spans="1:12" ht="30" customHeight="1" x14ac:dyDescent="0.3">
      <c r="A181" s="27" t="s">
        <v>720</v>
      </c>
      <c r="B181" s="47" t="s">
        <v>721</v>
      </c>
      <c r="C181" s="47"/>
      <c r="D181" s="47" t="s">
        <v>308</v>
      </c>
      <c r="E181" s="46">
        <v>2020</v>
      </c>
      <c r="F181" s="46">
        <v>6</v>
      </c>
      <c r="G181" s="3"/>
      <c r="H181" s="4">
        <v>16</v>
      </c>
      <c r="I181" s="18">
        <f t="shared" si="2"/>
        <v>19.36</v>
      </c>
      <c r="J181" s="18"/>
      <c r="K181" s="20" t="s">
        <v>62</v>
      </c>
      <c r="L181" s="18"/>
    </row>
    <row r="182" spans="1:12" ht="30" customHeight="1" x14ac:dyDescent="0.3">
      <c r="A182" s="19" t="s">
        <v>369</v>
      </c>
      <c r="B182" s="3" t="s">
        <v>266</v>
      </c>
      <c r="C182" s="3"/>
      <c r="D182" s="3" t="s">
        <v>1336</v>
      </c>
      <c r="E182" s="3">
        <v>2001</v>
      </c>
      <c r="F182" s="3">
        <v>4</v>
      </c>
      <c r="G182" s="3"/>
      <c r="H182" s="4">
        <v>16</v>
      </c>
      <c r="I182" s="18">
        <f t="shared" si="2"/>
        <v>19.36</v>
      </c>
      <c r="J182" s="18"/>
      <c r="K182" s="20"/>
      <c r="L182" s="18"/>
    </row>
    <row r="183" spans="1:12" ht="30" customHeight="1" x14ac:dyDescent="0.3">
      <c r="A183" s="63" t="s">
        <v>558</v>
      </c>
      <c r="B183" s="3" t="s">
        <v>170</v>
      </c>
      <c r="C183" s="3"/>
      <c r="D183" s="3" t="s">
        <v>160</v>
      </c>
      <c r="E183" s="3">
        <v>2019</v>
      </c>
      <c r="F183" s="3">
        <v>2</v>
      </c>
      <c r="G183" s="3"/>
      <c r="H183" s="4">
        <v>16.12</v>
      </c>
      <c r="I183" s="18">
        <f t="shared" si="2"/>
        <v>19.505200000000002</v>
      </c>
      <c r="J183" s="18"/>
      <c r="K183" s="20" t="s">
        <v>41</v>
      </c>
      <c r="L183" s="18"/>
    </row>
    <row r="184" spans="1:12" ht="30" customHeight="1" x14ac:dyDescent="0.3">
      <c r="A184" s="63" t="s">
        <v>1057</v>
      </c>
      <c r="B184" s="3" t="s">
        <v>1058</v>
      </c>
      <c r="C184" s="3"/>
      <c r="D184" s="3" t="s">
        <v>302</v>
      </c>
      <c r="E184" s="3">
        <v>2019</v>
      </c>
      <c r="F184" s="3">
        <v>6</v>
      </c>
      <c r="G184" s="3"/>
      <c r="H184" s="4">
        <v>16.12</v>
      </c>
      <c r="I184" s="18">
        <f t="shared" si="2"/>
        <v>19.505200000000002</v>
      </c>
      <c r="J184" s="18"/>
      <c r="K184" s="20" t="s">
        <v>41</v>
      </c>
      <c r="L184" s="18"/>
    </row>
    <row r="185" spans="1:12" ht="30" customHeight="1" x14ac:dyDescent="0.3">
      <c r="A185" s="27" t="s">
        <v>460</v>
      </c>
      <c r="B185" s="47" t="s">
        <v>459</v>
      </c>
      <c r="C185" s="47" t="s">
        <v>412</v>
      </c>
      <c r="D185" s="47" t="s">
        <v>303</v>
      </c>
      <c r="E185" s="46">
        <v>2022</v>
      </c>
      <c r="F185" s="46">
        <v>12</v>
      </c>
      <c r="G185" s="3"/>
      <c r="H185" s="4">
        <v>16.12</v>
      </c>
      <c r="I185" s="18">
        <f t="shared" si="2"/>
        <v>19.505200000000002</v>
      </c>
      <c r="J185" s="18" t="s">
        <v>10</v>
      </c>
      <c r="K185" s="20"/>
      <c r="L185" s="18"/>
    </row>
    <row r="186" spans="1:12" ht="30" customHeight="1" x14ac:dyDescent="0.3">
      <c r="A186" s="19" t="s">
        <v>589</v>
      </c>
      <c r="B186" s="3" t="s">
        <v>1059</v>
      </c>
      <c r="C186" s="3" t="s">
        <v>412</v>
      </c>
      <c r="D186" s="3" t="s">
        <v>160</v>
      </c>
      <c r="E186" s="3">
        <v>2020</v>
      </c>
      <c r="F186" s="3">
        <v>1</v>
      </c>
      <c r="G186" s="3"/>
      <c r="H186" s="4">
        <v>16.53</v>
      </c>
      <c r="I186" s="18">
        <f t="shared" si="2"/>
        <v>20.001300000000001</v>
      </c>
      <c r="J186" s="18"/>
      <c r="K186" s="20" t="s">
        <v>41</v>
      </c>
      <c r="L186" s="18"/>
    </row>
    <row r="187" spans="1:12" ht="30" customHeight="1" x14ac:dyDescent="0.3">
      <c r="A187" s="63" t="s">
        <v>610</v>
      </c>
      <c r="B187" s="3" t="s">
        <v>149</v>
      </c>
      <c r="C187" s="3"/>
      <c r="D187" s="3" t="s">
        <v>160</v>
      </c>
      <c r="E187" s="3">
        <v>2018</v>
      </c>
      <c r="F187" s="3">
        <v>3</v>
      </c>
      <c r="G187" s="3"/>
      <c r="H187" s="4">
        <v>16.53</v>
      </c>
      <c r="I187" s="18">
        <f t="shared" si="2"/>
        <v>20.001300000000001</v>
      </c>
      <c r="J187" s="18"/>
      <c r="K187" s="20"/>
      <c r="L187" s="18"/>
    </row>
    <row r="188" spans="1:12" ht="30" customHeight="1" x14ac:dyDescent="0.3">
      <c r="A188" s="19" t="s">
        <v>1055</v>
      </c>
      <c r="B188" s="3" t="s">
        <v>94</v>
      </c>
      <c r="C188" s="3"/>
      <c r="D188" s="3" t="s">
        <v>160</v>
      </c>
      <c r="E188" s="3">
        <v>2020</v>
      </c>
      <c r="F188" s="3">
        <v>1</v>
      </c>
      <c r="G188" s="3"/>
      <c r="H188" s="4">
        <v>16.53</v>
      </c>
      <c r="I188" s="18">
        <f t="shared" si="2"/>
        <v>20.001300000000001</v>
      </c>
      <c r="J188" s="3"/>
      <c r="K188" s="21"/>
      <c r="L188" s="18"/>
    </row>
    <row r="189" spans="1:12" ht="30" customHeight="1" x14ac:dyDescent="0.3">
      <c r="A189" s="27" t="s">
        <v>827</v>
      </c>
      <c r="B189" s="46" t="s">
        <v>359</v>
      </c>
      <c r="C189" s="47"/>
      <c r="D189" s="3" t="s">
        <v>47</v>
      </c>
      <c r="E189" s="46">
        <v>2016</v>
      </c>
      <c r="F189" s="46">
        <v>12</v>
      </c>
      <c r="G189" s="3"/>
      <c r="H189" s="4">
        <v>16.53</v>
      </c>
      <c r="I189" s="18">
        <f t="shared" si="2"/>
        <v>20.001300000000001</v>
      </c>
      <c r="J189" s="18"/>
      <c r="K189" s="20"/>
      <c r="L189" s="18"/>
    </row>
    <row r="190" spans="1:12" ht="30" customHeight="1" x14ac:dyDescent="0.3">
      <c r="A190" s="64" t="s">
        <v>1398</v>
      </c>
      <c r="B190" s="47" t="s">
        <v>374</v>
      </c>
      <c r="C190" s="47"/>
      <c r="D190" s="47" t="s">
        <v>47</v>
      </c>
      <c r="E190" s="46">
        <v>2021</v>
      </c>
      <c r="F190" s="46">
        <v>12</v>
      </c>
      <c r="G190" s="3"/>
      <c r="H190" s="4">
        <v>16.53</v>
      </c>
      <c r="I190" s="18">
        <f t="shared" si="2"/>
        <v>20.001300000000001</v>
      </c>
      <c r="J190" s="18"/>
      <c r="K190" s="61"/>
      <c r="L190" s="18"/>
    </row>
    <row r="191" spans="1:12" ht="30" customHeight="1" x14ac:dyDescent="0.3">
      <c r="A191" s="27" t="s">
        <v>345</v>
      </c>
      <c r="B191" s="47" t="s">
        <v>19</v>
      </c>
      <c r="C191" s="47"/>
      <c r="D191" s="47" t="s">
        <v>47</v>
      </c>
      <c r="E191" s="46">
        <v>2014</v>
      </c>
      <c r="F191" s="46">
        <v>12</v>
      </c>
      <c r="G191" s="3"/>
      <c r="H191" s="4">
        <v>16.53</v>
      </c>
      <c r="I191" s="18">
        <f t="shared" si="2"/>
        <v>20.001300000000001</v>
      </c>
      <c r="J191" s="18"/>
      <c r="K191" s="20"/>
      <c r="L191" s="18"/>
    </row>
    <row r="192" spans="1:12" ht="30" customHeight="1" x14ac:dyDescent="0.3">
      <c r="A192" s="27" t="s">
        <v>1470</v>
      </c>
      <c r="B192" s="47" t="s">
        <v>461</v>
      </c>
      <c r="C192" s="47" t="s">
        <v>557</v>
      </c>
      <c r="D192" s="47" t="s">
        <v>302</v>
      </c>
      <c r="E192" s="46">
        <v>2021</v>
      </c>
      <c r="F192" s="46">
        <v>6</v>
      </c>
      <c r="G192" s="3"/>
      <c r="H192" s="4">
        <v>16.53</v>
      </c>
      <c r="I192" s="18">
        <f t="shared" si="2"/>
        <v>20.001300000000001</v>
      </c>
      <c r="J192" s="18" t="s">
        <v>10</v>
      </c>
      <c r="K192" s="20" t="s">
        <v>41</v>
      </c>
      <c r="L192" s="18"/>
    </row>
    <row r="193" spans="1:12" ht="30" customHeight="1" x14ac:dyDescent="0.3">
      <c r="A193" s="19" t="s">
        <v>890</v>
      </c>
      <c r="B193" s="3" t="s">
        <v>829</v>
      </c>
      <c r="C193" s="3"/>
      <c r="D193" s="3" t="s">
        <v>1336</v>
      </c>
      <c r="E193" s="3">
        <v>2021</v>
      </c>
      <c r="F193" s="3">
        <v>6</v>
      </c>
      <c r="G193" s="3"/>
      <c r="H193" s="4">
        <v>16.53</v>
      </c>
      <c r="I193" s="18">
        <f t="shared" si="2"/>
        <v>20.001300000000001</v>
      </c>
      <c r="J193" s="18"/>
      <c r="K193" s="20"/>
      <c r="L193" s="18"/>
    </row>
    <row r="194" spans="1:12" ht="30" customHeight="1" x14ac:dyDescent="0.3">
      <c r="A194" s="19" t="s">
        <v>1303</v>
      </c>
      <c r="B194" s="3" t="s">
        <v>1304</v>
      </c>
      <c r="C194" s="3"/>
      <c r="D194" s="3" t="s">
        <v>303</v>
      </c>
      <c r="E194" s="3">
        <v>2019</v>
      </c>
      <c r="F194" s="3">
        <v>6</v>
      </c>
      <c r="G194" s="3"/>
      <c r="H194" s="4">
        <v>16.53</v>
      </c>
      <c r="I194" s="18">
        <f t="shared" si="2"/>
        <v>20.001300000000001</v>
      </c>
      <c r="J194" s="18"/>
      <c r="K194" s="20"/>
      <c r="L194" s="18"/>
    </row>
    <row r="195" spans="1:12" ht="30" customHeight="1" x14ac:dyDescent="0.3">
      <c r="A195" s="27" t="s">
        <v>1249</v>
      </c>
      <c r="B195" s="47" t="s">
        <v>463</v>
      </c>
      <c r="C195" s="47"/>
      <c r="D195" s="47" t="s">
        <v>47</v>
      </c>
      <c r="E195" s="46">
        <v>1983</v>
      </c>
      <c r="F195" s="46">
        <v>1</v>
      </c>
      <c r="G195" s="3"/>
      <c r="H195" s="4">
        <v>17</v>
      </c>
      <c r="I195" s="18">
        <f t="shared" si="2"/>
        <v>20.57</v>
      </c>
      <c r="J195" s="18" t="s">
        <v>10</v>
      </c>
      <c r="K195" s="20"/>
      <c r="L195" s="18"/>
    </row>
    <row r="196" spans="1:12" ht="30" customHeight="1" x14ac:dyDescent="0.3">
      <c r="A196" s="27" t="s">
        <v>719</v>
      </c>
      <c r="B196" s="47" t="s">
        <v>721</v>
      </c>
      <c r="C196" s="47" t="s">
        <v>412</v>
      </c>
      <c r="D196" s="47" t="s">
        <v>308</v>
      </c>
      <c r="E196" s="46">
        <v>2018</v>
      </c>
      <c r="F196" s="46">
        <v>6</v>
      </c>
      <c r="G196" s="3"/>
      <c r="H196" s="4">
        <v>17</v>
      </c>
      <c r="I196" s="18">
        <f t="shared" si="2"/>
        <v>20.57</v>
      </c>
      <c r="J196" s="18"/>
      <c r="K196" s="20" t="s">
        <v>62</v>
      </c>
      <c r="L196" s="18"/>
    </row>
    <row r="197" spans="1:12" ht="30" customHeight="1" x14ac:dyDescent="0.3">
      <c r="A197" s="19" t="s">
        <v>954</v>
      </c>
      <c r="B197" s="3" t="s">
        <v>952</v>
      </c>
      <c r="C197" s="3"/>
      <c r="D197" s="3" t="s">
        <v>302</v>
      </c>
      <c r="E197" s="3">
        <v>2022</v>
      </c>
      <c r="F197" s="3">
        <v>12</v>
      </c>
      <c r="G197" s="3"/>
      <c r="H197" s="4">
        <v>17.27</v>
      </c>
      <c r="I197" s="18">
        <f t="shared" si="2"/>
        <v>20.896699999999999</v>
      </c>
      <c r="J197" s="18" t="s">
        <v>10</v>
      </c>
      <c r="K197" s="20" t="s">
        <v>62</v>
      </c>
      <c r="L197" s="18"/>
    </row>
    <row r="198" spans="1:12" ht="30" customHeight="1" x14ac:dyDescent="0.3">
      <c r="A198" s="27" t="s">
        <v>769</v>
      </c>
      <c r="B198" s="47" t="s">
        <v>768</v>
      </c>
      <c r="C198" s="47"/>
      <c r="D198" s="47" t="s">
        <v>302</v>
      </c>
      <c r="E198" s="46">
        <v>2020</v>
      </c>
      <c r="F198" s="46">
        <v>12</v>
      </c>
      <c r="G198" s="3"/>
      <c r="H198" s="4">
        <v>17.309999999999999</v>
      </c>
      <c r="I198" s="18">
        <f t="shared" ref="I198:I259" si="3">H198*$L$7</f>
        <v>20.945099999999996</v>
      </c>
      <c r="J198" s="18"/>
      <c r="K198" s="20" t="s">
        <v>62</v>
      </c>
      <c r="L198" s="18"/>
    </row>
    <row r="199" spans="1:12" ht="30" customHeight="1" x14ac:dyDescent="0.3">
      <c r="A199" s="19" t="s">
        <v>486</v>
      </c>
      <c r="B199" s="3" t="s">
        <v>94</v>
      </c>
      <c r="C199" s="3" t="s">
        <v>412</v>
      </c>
      <c r="D199" s="3" t="s">
        <v>160</v>
      </c>
      <c r="E199" s="3">
        <v>2020</v>
      </c>
      <c r="F199" s="3">
        <v>12</v>
      </c>
      <c r="G199" s="3"/>
      <c r="H199" s="4">
        <v>17.36</v>
      </c>
      <c r="I199" s="18">
        <f t="shared" si="3"/>
        <v>21.005599999999998</v>
      </c>
      <c r="J199" s="18"/>
      <c r="K199" s="20" t="s">
        <v>62</v>
      </c>
      <c r="L199" s="18"/>
    </row>
    <row r="200" spans="1:12" ht="30" customHeight="1" x14ac:dyDescent="0.3">
      <c r="A200" s="64" t="s">
        <v>667</v>
      </c>
      <c r="B200" s="47" t="s">
        <v>359</v>
      </c>
      <c r="C200" s="47"/>
      <c r="D200" s="47" t="s">
        <v>47</v>
      </c>
      <c r="E200" s="46">
        <v>2016</v>
      </c>
      <c r="F200" s="46">
        <v>12</v>
      </c>
      <c r="G200" s="3"/>
      <c r="H200" s="4">
        <v>17.36</v>
      </c>
      <c r="I200" s="18">
        <f t="shared" si="3"/>
        <v>21.005599999999998</v>
      </c>
      <c r="J200" s="18" t="s">
        <v>10</v>
      </c>
      <c r="K200" s="61"/>
      <c r="L200" s="18"/>
    </row>
    <row r="201" spans="1:12" ht="30" customHeight="1" x14ac:dyDescent="0.3">
      <c r="A201" s="27" t="s">
        <v>1470</v>
      </c>
      <c r="B201" s="47" t="s">
        <v>461</v>
      </c>
      <c r="C201" s="47" t="s">
        <v>557</v>
      </c>
      <c r="D201" s="47" t="s">
        <v>302</v>
      </c>
      <c r="E201" s="46">
        <v>2022</v>
      </c>
      <c r="F201" s="46">
        <v>12</v>
      </c>
      <c r="G201" s="3"/>
      <c r="H201" s="4">
        <v>17.36</v>
      </c>
      <c r="I201" s="18">
        <f t="shared" si="3"/>
        <v>21.005599999999998</v>
      </c>
      <c r="J201" s="18"/>
      <c r="K201" s="20"/>
      <c r="L201" s="18"/>
    </row>
    <row r="202" spans="1:12" ht="30" customHeight="1" x14ac:dyDescent="0.3">
      <c r="A202" s="63" t="s">
        <v>327</v>
      </c>
      <c r="B202" s="3" t="s">
        <v>326</v>
      </c>
      <c r="C202" s="3" t="s">
        <v>1001</v>
      </c>
      <c r="D202" s="3" t="s">
        <v>300</v>
      </c>
      <c r="E202" s="3" t="s">
        <v>207</v>
      </c>
      <c r="F202" s="3">
        <v>12</v>
      </c>
      <c r="G202" s="3"/>
      <c r="H202" s="4">
        <v>17.36</v>
      </c>
      <c r="I202" s="18">
        <f t="shared" si="3"/>
        <v>21.005599999999998</v>
      </c>
      <c r="J202" s="3"/>
      <c r="K202" s="20"/>
      <c r="L202" s="18"/>
    </row>
    <row r="203" spans="1:12" ht="30" customHeight="1" x14ac:dyDescent="0.3">
      <c r="A203" s="19" t="s">
        <v>1423</v>
      </c>
      <c r="B203" s="3" t="s">
        <v>459</v>
      </c>
      <c r="C203" s="3" t="s">
        <v>412</v>
      </c>
      <c r="D203" s="3" t="s">
        <v>303</v>
      </c>
      <c r="E203" s="3">
        <v>2021</v>
      </c>
      <c r="F203" s="3">
        <v>2</v>
      </c>
      <c r="G203" s="3"/>
      <c r="H203" s="4">
        <v>17.36</v>
      </c>
      <c r="I203" s="18">
        <f t="shared" si="3"/>
        <v>21.005599999999998</v>
      </c>
      <c r="J203" s="18"/>
      <c r="K203" s="20"/>
      <c r="L203" s="18"/>
    </row>
    <row r="204" spans="1:12" ht="30" customHeight="1" x14ac:dyDescent="0.3">
      <c r="A204" s="19" t="s">
        <v>1408</v>
      </c>
      <c r="B204" s="3" t="s">
        <v>459</v>
      </c>
      <c r="C204" s="3" t="s">
        <v>412</v>
      </c>
      <c r="D204" s="3" t="s">
        <v>303</v>
      </c>
      <c r="E204" s="3">
        <v>2022</v>
      </c>
      <c r="F204" s="3">
        <v>12</v>
      </c>
      <c r="G204" s="3"/>
      <c r="H204" s="4">
        <v>17.36</v>
      </c>
      <c r="I204" s="18">
        <f t="shared" si="3"/>
        <v>21.005599999999998</v>
      </c>
      <c r="J204" s="18"/>
      <c r="K204" s="20" t="s">
        <v>41</v>
      </c>
      <c r="L204" s="18"/>
    </row>
    <row r="205" spans="1:12" ht="30" customHeight="1" x14ac:dyDescent="0.3">
      <c r="A205" s="19" t="s">
        <v>1436</v>
      </c>
      <c r="B205" s="3" t="s">
        <v>952</v>
      </c>
      <c r="C205" s="3" t="s">
        <v>412</v>
      </c>
      <c r="D205" s="3" t="s">
        <v>302</v>
      </c>
      <c r="E205" s="3">
        <v>2021</v>
      </c>
      <c r="F205" s="3">
        <v>6</v>
      </c>
      <c r="G205" s="3"/>
      <c r="H205" s="4">
        <v>17.52</v>
      </c>
      <c r="I205" s="18">
        <f t="shared" si="3"/>
        <v>21.199199999999998</v>
      </c>
      <c r="J205" s="18" t="s">
        <v>10</v>
      </c>
      <c r="K205" s="20" t="s">
        <v>41</v>
      </c>
      <c r="L205" s="18"/>
    </row>
    <row r="206" spans="1:12" ht="30" customHeight="1" x14ac:dyDescent="0.3">
      <c r="A206" s="19" t="s">
        <v>1435</v>
      </c>
      <c r="B206" s="3" t="s">
        <v>952</v>
      </c>
      <c r="C206" s="3" t="s">
        <v>412</v>
      </c>
      <c r="D206" s="3" t="s">
        <v>302</v>
      </c>
      <c r="E206" s="3">
        <v>2021</v>
      </c>
      <c r="F206" s="3">
        <v>3</v>
      </c>
      <c r="G206" s="3"/>
      <c r="H206" s="4">
        <v>17.52</v>
      </c>
      <c r="I206" s="18">
        <f t="shared" si="3"/>
        <v>21.199199999999998</v>
      </c>
      <c r="J206" s="18"/>
      <c r="K206" s="20"/>
      <c r="L206" s="18"/>
    </row>
    <row r="207" spans="1:12" ht="30" customHeight="1" x14ac:dyDescent="0.3">
      <c r="A207" s="19" t="s">
        <v>1699</v>
      </c>
      <c r="B207" s="3" t="s">
        <v>19</v>
      </c>
      <c r="C207" s="3"/>
      <c r="D207" s="3" t="s">
        <v>47</v>
      </c>
      <c r="E207" s="3">
        <v>2020</v>
      </c>
      <c r="F207" s="3">
        <v>12</v>
      </c>
      <c r="G207" s="3"/>
      <c r="H207" s="4">
        <v>17.77</v>
      </c>
      <c r="I207" s="18">
        <f t="shared" si="3"/>
        <v>21.5017</v>
      </c>
      <c r="J207" s="18"/>
      <c r="K207" s="20"/>
      <c r="L207" s="18"/>
    </row>
    <row r="208" spans="1:12" ht="30" customHeight="1" x14ac:dyDescent="0.3">
      <c r="A208" s="27" t="s">
        <v>769</v>
      </c>
      <c r="B208" s="46" t="s">
        <v>1002</v>
      </c>
      <c r="C208" s="47"/>
      <c r="D208" s="47" t="s">
        <v>302</v>
      </c>
      <c r="E208" s="46">
        <v>2020</v>
      </c>
      <c r="F208" s="46">
        <v>12</v>
      </c>
      <c r="G208" s="3"/>
      <c r="H208" s="4">
        <v>17.84</v>
      </c>
      <c r="I208" s="18">
        <f t="shared" si="3"/>
        <v>21.586399999999998</v>
      </c>
      <c r="J208" s="18"/>
      <c r="K208" s="20"/>
      <c r="L208" s="18"/>
    </row>
    <row r="209" spans="1:12" ht="30" customHeight="1" x14ac:dyDescent="0.3">
      <c r="A209" s="27" t="s">
        <v>278</v>
      </c>
      <c r="B209" s="47" t="s">
        <v>114</v>
      </c>
      <c r="C209" s="47"/>
      <c r="D209" s="47" t="s">
        <v>160</v>
      </c>
      <c r="E209" s="46">
        <v>1998</v>
      </c>
      <c r="F209" s="46">
        <v>1</v>
      </c>
      <c r="G209" s="3"/>
      <c r="H209" s="4">
        <v>18</v>
      </c>
      <c r="I209" s="18">
        <f t="shared" si="3"/>
        <v>21.78</v>
      </c>
      <c r="J209" s="18"/>
      <c r="K209" s="20"/>
      <c r="L209" s="18"/>
    </row>
    <row r="210" spans="1:12" ht="30" customHeight="1" x14ac:dyDescent="0.3">
      <c r="A210" s="19" t="s">
        <v>1244</v>
      </c>
      <c r="B210" s="3" t="s">
        <v>30</v>
      </c>
      <c r="C210" s="3"/>
      <c r="D210" s="3" t="s">
        <v>47</v>
      </c>
      <c r="E210" s="3">
        <v>1986</v>
      </c>
      <c r="F210" s="3">
        <v>2</v>
      </c>
      <c r="G210" s="3"/>
      <c r="H210" s="4">
        <v>18</v>
      </c>
      <c r="I210" s="18">
        <f t="shared" si="3"/>
        <v>21.78</v>
      </c>
      <c r="J210" s="3"/>
      <c r="K210" s="20"/>
      <c r="L210" s="18"/>
    </row>
    <row r="211" spans="1:12" ht="30" customHeight="1" x14ac:dyDescent="0.3">
      <c r="A211" s="19" t="s">
        <v>51</v>
      </c>
      <c r="B211" s="3" t="s">
        <v>359</v>
      </c>
      <c r="C211" s="3"/>
      <c r="D211" s="3" t="s">
        <v>47</v>
      </c>
      <c r="E211" s="3">
        <v>1994</v>
      </c>
      <c r="F211" s="3">
        <v>1</v>
      </c>
      <c r="G211" s="3"/>
      <c r="H211" s="4">
        <v>18</v>
      </c>
      <c r="I211" s="18">
        <f t="shared" si="3"/>
        <v>21.78</v>
      </c>
      <c r="J211" s="18"/>
      <c r="K211" s="20"/>
      <c r="L211" s="18"/>
    </row>
    <row r="212" spans="1:12" ht="30" customHeight="1" x14ac:dyDescent="0.3">
      <c r="A212" s="19" t="s">
        <v>49</v>
      </c>
      <c r="B212" s="3" t="s">
        <v>19</v>
      </c>
      <c r="C212" s="3"/>
      <c r="D212" s="3" t="s">
        <v>47</v>
      </c>
      <c r="E212" s="3">
        <v>1994</v>
      </c>
      <c r="F212" s="3">
        <v>2</v>
      </c>
      <c r="G212" s="3"/>
      <c r="H212" s="4">
        <v>18</v>
      </c>
      <c r="I212" s="18">
        <f t="shared" si="3"/>
        <v>21.78</v>
      </c>
      <c r="J212" s="18"/>
      <c r="K212" s="20"/>
      <c r="L212" s="18"/>
    </row>
    <row r="213" spans="1:12" ht="30" customHeight="1" x14ac:dyDescent="0.3">
      <c r="A213" s="63" t="s">
        <v>712</v>
      </c>
      <c r="B213" s="3" t="s">
        <v>19</v>
      </c>
      <c r="C213" s="3"/>
      <c r="D213" s="3" t="s">
        <v>47</v>
      </c>
      <c r="E213" s="3">
        <v>1979</v>
      </c>
      <c r="F213" s="3">
        <v>2</v>
      </c>
      <c r="G213" s="3"/>
      <c r="H213" s="4">
        <v>18</v>
      </c>
      <c r="I213" s="18">
        <f t="shared" si="3"/>
        <v>21.78</v>
      </c>
      <c r="J213" s="18"/>
      <c r="K213" s="20"/>
      <c r="L213" s="18"/>
    </row>
    <row r="214" spans="1:12" ht="30" customHeight="1" x14ac:dyDescent="0.3">
      <c r="A214" s="27" t="s">
        <v>50</v>
      </c>
      <c r="B214" s="47" t="s">
        <v>955</v>
      </c>
      <c r="C214" s="47"/>
      <c r="D214" s="47" t="s">
        <v>47</v>
      </c>
      <c r="E214" s="46">
        <v>1994</v>
      </c>
      <c r="F214" s="46">
        <v>3</v>
      </c>
      <c r="G214" s="3"/>
      <c r="H214" s="4">
        <v>18</v>
      </c>
      <c r="I214" s="18">
        <f t="shared" si="3"/>
        <v>21.78</v>
      </c>
      <c r="J214" s="18"/>
      <c r="K214" s="20" t="s">
        <v>62</v>
      </c>
      <c r="L214" s="18"/>
    </row>
    <row r="215" spans="1:12" ht="30" customHeight="1" x14ac:dyDescent="0.3">
      <c r="A215" s="19" t="s">
        <v>204</v>
      </c>
      <c r="B215" s="3" t="s">
        <v>96</v>
      </c>
      <c r="C215" s="3" t="s">
        <v>1001</v>
      </c>
      <c r="D215" s="3" t="s">
        <v>300</v>
      </c>
      <c r="E215" s="3" t="s">
        <v>205</v>
      </c>
      <c r="F215" s="3">
        <v>1</v>
      </c>
      <c r="G215" s="3"/>
      <c r="H215" s="4">
        <v>18</v>
      </c>
      <c r="I215" s="18">
        <f t="shared" si="3"/>
        <v>21.78</v>
      </c>
      <c r="J215" s="3"/>
      <c r="K215" s="20"/>
      <c r="L215" s="18"/>
    </row>
    <row r="216" spans="1:12" ht="30" customHeight="1" x14ac:dyDescent="0.3">
      <c r="A216" s="19" t="s">
        <v>718</v>
      </c>
      <c r="B216" s="3" t="s">
        <v>721</v>
      </c>
      <c r="C216" s="3" t="s">
        <v>412</v>
      </c>
      <c r="D216" s="3" t="s">
        <v>308</v>
      </c>
      <c r="E216" s="3">
        <v>2018</v>
      </c>
      <c r="F216" s="3">
        <v>6</v>
      </c>
      <c r="G216" s="3"/>
      <c r="H216" s="4">
        <v>18</v>
      </c>
      <c r="I216" s="18">
        <f t="shared" si="3"/>
        <v>21.78</v>
      </c>
      <c r="J216" s="18"/>
      <c r="K216" s="20"/>
      <c r="L216" s="18"/>
    </row>
    <row r="217" spans="1:12" ht="30" customHeight="1" x14ac:dyDescent="0.3">
      <c r="A217" s="19" t="s">
        <v>127</v>
      </c>
      <c r="B217" s="3" t="s">
        <v>126</v>
      </c>
      <c r="C217" s="3"/>
      <c r="D217" s="3" t="s">
        <v>318</v>
      </c>
      <c r="E217" s="3">
        <v>2000</v>
      </c>
      <c r="F217" s="3">
        <v>7</v>
      </c>
      <c r="G217" s="3"/>
      <c r="H217" s="4">
        <v>18</v>
      </c>
      <c r="I217" s="18">
        <f t="shared" si="3"/>
        <v>21.78</v>
      </c>
      <c r="J217" s="3"/>
      <c r="K217" s="20"/>
      <c r="L217" s="18"/>
    </row>
    <row r="218" spans="1:12" ht="30" customHeight="1" x14ac:dyDescent="0.3">
      <c r="A218" s="27" t="s">
        <v>151</v>
      </c>
      <c r="B218" s="47" t="s">
        <v>768</v>
      </c>
      <c r="C218" s="47"/>
      <c r="D218" s="47" t="s">
        <v>302</v>
      </c>
      <c r="E218" s="46">
        <v>2020</v>
      </c>
      <c r="F218" s="46">
        <v>12</v>
      </c>
      <c r="G218" s="3"/>
      <c r="H218" s="4">
        <v>18.14</v>
      </c>
      <c r="I218" s="18">
        <f t="shared" si="3"/>
        <v>21.949400000000001</v>
      </c>
      <c r="J218" s="18"/>
      <c r="K218" s="20" t="s">
        <v>62</v>
      </c>
      <c r="L218" s="18"/>
    </row>
    <row r="219" spans="1:12" ht="30" customHeight="1" x14ac:dyDescent="0.3">
      <c r="A219" s="19" t="s">
        <v>612</v>
      </c>
      <c r="B219" s="3" t="s">
        <v>611</v>
      </c>
      <c r="C219" s="3"/>
      <c r="D219" s="3" t="s">
        <v>309</v>
      </c>
      <c r="E219" s="3">
        <v>2018</v>
      </c>
      <c r="F219" s="3">
        <v>12</v>
      </c>
      <c r="G219" s="3"/>
      <c r="H219" s="4">
        <v>18.18</v>
      </c>
      <c r="I219" s="18">
        <f t="shared" si="3"/>
        <v>21.997799999999998</v>
      </c>
      <c r="J219" s="18"/>
      <c r="K219" s="20" t="s">
        <v>41</v>
      </c>
      <c r="L219" s="18"/>
    </row>
    <row r="220" spans="1:12" ht="30" customHeight="1" x14ac:dyDescent="0.3">
      <c r="A220" s="19" t="s">
        <v>1533</v>
      </c>
      <c r="B220" s="3" t="s">
        <v>1532</v>
      </c>
      <c r="C220" s="3"/>
      <c r="D220" s="3" t="s">
        <v>160</v>
      </c>
      <c r="E220" s="3">
        <v>2022</v>
      </c>
      <c r="F220" s="3">
        <v>12</v>
      </c>
      <c r="G220" s="3"/>
      <c r="H220" s="4">
        <v>18.18</v>
      </c>
      <c r="I220" s="18">
        <f t="shared" si="3"/>
        <v>21.997799999999998</v>
      </c>
      <c r="J220" s="18"/>
      <c r="K220" s="55"/>
      <c r="L220" s="18"/>
    </row>
    <row r="221" spans="1:12" ht="30" customHeight="1" x14ac:dyDescent="0.3">
      <c r="A221" s="63" t="s">
        <v>1111</v>
      </c>
      <c r="B221" s="47" t="s">
        <v>169</v>
      </c>
      <c r="C221" s="3"/>
      <c r="D221" s="3" t="s">
        <v>160</v>
      </c>
      <c r="E221" s="3">
        <v>2022</v>
      </c>
      <c r="F221" s="3">
        <v>12</v>
      </c>
      <c r="G221" s="3"/>
      <c r="H221" s="4">
        <v>18.18</v>
      </c>
      <c r="I221" s="18">
        <f t="shared" si="3"/>
        <v>21.997799999999998</v>
      </c>
      <c r="J221" s="18" t="s">
        <v>10</v>
      </c>
      <c r="K221" s="20" t="s">
        <v>62</v>
      </c>
      <c r="L221" s="18"/>
    </row>
    <row r="222" spans="1:12" ht="30" customHeight="1" x14ac:dyDescent="0.3">
      <c r="A222" s="63" t="s">
        <v>413</v>
      </c>
      <c r="B222" s="3" t="s">
        <v>156</v>
      </c>
      <c r="C222" s="3" t="s">
        <v>431</v>
      </c>
      <c r="D222" s="3" t="s">
        <v>160</v>
      </c>
      <c r="E222" s="3">
        <v>2022</v>
      </c>
      <c r="F222" s="3">
        <v>12</v>
      </c>
      <c r="G222" s="3"/>
      <c r="H222" s="4">
        <v>18.18</v>
      </c>
      <c r="I222" s="18">
        <f t="shared" si="3"/>
        <v>21.997799999999998</v>
      </c>
      <c r="J222" s="18"/>
      <c r="K222" s="20"/>
      <c r="L222" s="18"/>
    </row>
    <row r="223" spans="1:12" ht="30" customHeight="1" x14ac:dyDescent="0.3">
      <c r="A223" s="19" t="s">
        <v>556</v>
      </c>
      <c r="B223" s="3" t="s">
        <v>527</v>
      </c>
      <c r="C223" s="3"/>
      <c r="D223" s="3" t="s">
        <v>302</v>
      </c>
      <c r="E223" s="3">
        <v>2018</v>
      </c>
      <c r="F223" s="3">
        <v>2</v>
      </c>
      <c r="G223" s="3"/>
      <c r="H223" s="4">
        <v>18.18</v>
      </c>
      <c r="I223" s="18">
        <f t="shared" si="3"/>
        <v>21.997799999999998</v>
      </c>
      <c r="J223" s="18"/>
      <c r="K223" s="20"/>
      <c r="L223" s="18"/>
    </row>
    <row r="224" spans="1:12" ht="30" customHeight="1" x14ac:dyDescent="0.3">
      <c r="A224" s="19" t="s">
        <v>868</v>
      </c>
      <c r="B224" s="3" t="s">
        <v>8</v>
      </c>
      <c r="C224" s="3" t="s">
        <v>1000</v>
      </c>
      <c r="D224" s="3" t="s">
        <v>47</v>
      </c>
      <c r="E224" s="3">
        <v>2009</v>
      </c>
      <c r="F224" s="3">
        <v>2</v>
      </c>
      <c r="G224" s="3"/>
      <c r="H224" s="4">
        <v>19</v>
      </c>
      <c r="I224" s="18">
        <f t="shared" si="3"/>
        <v>22.99</v>
      </c>
      <c r="J224" s="18"/>
      <c r="K224" s="20"/>
      <c r="L224" s="18"/>
    </row>
    <row r="225" spans="1:12" ht="30" customHeight="1" x14ac:dyDescent="0.3">
      <c r="A225" s="27" t="s">
        <v>506</v>
      </c>
      <c r="B225" s="47" t="s">
        <v>30</v>
      </c>
      <c r="C225" s="47"/>
      <c r="D225" s="47" t="s">
        <v>47</v>
      </c>
      <c r="E225" s="46">
        <v>2000</v>
      </c>
      <c r="F225" s="46">
        <v>1</v>
      </c>
      <c r="G225" s="3"/>
      <c r="H225" s="4">
        <v>19</v>
      </c>
      <c r="I225" s="18">
        <f t="shared" si="3"/>
        <v>22.99</v>
      </c>
      <c r="J225" s="18"/>
      <c r="K225" s="20"/>
      <c r="L225" s="18"/>
    </row>
    <row r="226" spans="1:12" ht="30" customHeight="1" x14ac:dyDescent="0.3">
      <c r="A226" s="19" t="s">
        <v>556</v>
      </c>
      <c r="B226" s="3" t="s">
        <v>740</v>
      </c>
      <c r="C226" s="3"/>
      <c r="D226" s="3" t="s">
        <v>302</v>
      </c>
      <c r="E226" s="3">
        <v>2020</v>
      </c>
      <c r="F226" s="3">
        <v>3</v>
      </c>
      <c r="G226" s="3"/>
      <c r="H226" s="4">
        <v>19</v>
      </c>
      <c r="I226" s="18">
        <f t="shared" si="3"/>
        <v>22.99</v>
      </c>
      <c r="J226" s="18"/>
      <c r="K226" s="20"/>
      <c r="L226" s="18"/>
    </row>
    <row r="227" spans="1:12" ht="30" customHeight="1" x14ac:dyDescent="0.3">
      <c r="A227" s="63" t="s">
        <v>415</v>
      </c>
      <c r="B227" s="3" t="s">
        <v>414</v>
      </c>
      <c r="C227" s="3"/>
      <c r="D227" s="3" t="s">
        <v>418</v>
      </c>
      <c r="E227" s="3">
        <v>2013</v>
      </c>
      <c r="F227" s="3">
        <v>2</v>
      </c>
      <c r="G227" s="3"/>
      <c r="H227" s="4">
        <v>19</v>
      </c>
      <c r="I227" s="18">
        <f t="shared" si="3"/>
        <v>22.99</v>
      </c>
      <c r="J227" s="18"/>
      <c r="K227" s="20"/>
      <c r="L227" s="18"/>
    </row>
    <row r="228" spans="1:12" ht="30" customHeight="1" x14ac:dyDescent="0.3">
      <c r="A228" s="27" t="s">
        <v>1482</v>
      </c>
      <c r="B228" s="47" t="s">
        <v>478</v>
      </c>
      <c r="C228" s="47" t="s">
        <v>431</v>
      </c>
      <c r="D228" s="47" t="s">
        <v>160</v>
      </c>
      <c r="E228" s="46">
        <v>2019</v>
      </c>
      <c r="F228" s="46">
        <v>6</v>
      </c>
      <c r="G228" s="3"/>
      <c r="H228" s="4">
        <v>19.010000000000002</v>
      </c>
      <c r="I228" s="18">
        <f t="shared" si="3"/>
        <v>23.002100000000002</v>
      </c>
      <c r="J228" s="18"/>
      <c r="K228" s="20"/>
      <c r="L228" s="18"/>
    </row>
    <row r="229" spans="1:12" ht="30" customHeight="1" x14ac:dyDescent="0.3">
      <c r="A229" s="63" t="s">
        <v>610</v>
      </c>
      <c r="B229" s="3" t="s">
        <v>149</v>
      </c>
      <c r="C229" s="3"/>
      <c r="D229" s="3" t="s">
        <v>160</v>
      </c>
      <c r="E229" s="3">
        <v>2020</v>
      </c>
      <c r="F229" s="3">
        <v>6</v>
      </c>
      <c r="G229" s="3"/>
      <c r="H229" s="4">
        <v>19.010000000000002</v>
      </c>
      <c r="I229" s="18">
        <f t="shared" si="3"/>
        <v>23.002100000000002</v>
      </c>
      <c r="J229" s="18"/>
      <c r="K229" s="20"/>
      <c r="L229" s="18"/>
    </row>
    <row r="230" spans="1:12" ht="30" customHeight="1" x14ac:dyDescent="0.3">
      <c r="A230" s="19" t="s">
        <v>475</v>
      </c>
      <c r="B230" s="46" t="s">
        <v>156</v>
      </c>
      <c r="C230" s="47" t="s">
        <v>431</v>
      </c>
      <c r="D230" s="47" t="s">
        <v>160</v>
      </c>
      <c r="E230" s="46">
        <v>2022</v>
      </c>
      <c r="F230" s="46">
        <v>12</v>
      </c>
      <c r="G230" s="3"/>
      <c r="H230" s="4">
        <v>19.010000000000002</v>
      </c>
      <c r="I230" s="18">
        <f t="shared" si="3"/>
        <v>23.002100000000002</v>
      </c>
      <c r="J230" s="18"/>
      <c r="K230" s="20"/>
      <c r="L230" s="18"/>
    </row>
    <row r="231" spans="1:12" ht="30" customHeight="1" x14ac:dyDescent="0.3">
      <c r="A231" s="19" t="s">
        <v>1003</v>
      </c>
      <c r="B231" s="46" t="s">
        <v>461</v>
      </c>
      <c r="C231" s="3"/>
      <c r="D231" s="3" t="s">
        <v>302</v>
      </c>
      <c r="E231" s="3">
        <v>2020</v>
      </c>
      <c r="F231" s="3">
        <v>12</v>
      </c>
      <c r="G231" s="3"/>
      <c r="H231" s="4">
        <v>19.010000000000002</v>
      </c>
      <c r="I231" s="18">
        <f t="shared" si="3"/>
        <v>23.002100000000002</v>
      </c>
      <c r="J231" s="18"/>
      <c r="K231" s="20"/>
      <c r="L231" s="18"/>
    </row>
    <row r="232" spans="1:12" ht="30" customHeight="1" x14ac:dyDescent="0.3">
      <c r="A232" s="19" t="s">
        <v>976</v>
      </c>
      <c r="B232" s="46" t="s">
        <v>731</v>
      </c>
      <c r="C232" s="3"/>
      <c r="D232" s="3" t="s">
        <v>1336</v>
      </c>
      <c r="E232" s="3">
        <v>2021</v>
      </c>
      <c r="F232" s="3">
        <v>6</v>
      </c>
      <c r="G232" s="3"/>
      <c r="H232" s="4">
        <v>19.010000000000002</v>
      </c>
      <c r="I232" s="18">
        <f t="shared" si="3"/>
        <v>23.002100000000002</v>
      </c>
      <c r="J232" s="18"/>
      <c r="K232" s="20"/>
      <c r="L232" s="18"/>
    </row>
    <row r="233" spans="1:12" ht="30" customHeight="1" x14ac:dyDescent="0.3">
      <c r="A233" s="19" t="s">
        <v>757</v>
      </c>
      <c r="B233" s="3" t="s">
        <v>756</v>
      </c>
      <c r="C233" s="3"/>
      <c r="D233" s="3" t="s">
        <v>303</v>
      </c>
      <c r="E233" s="3">
        <v>2015</v>
      </c>
      <c r="F233" s="3">
        <v>5</v>
      </c>
      <c r="G233" s="3"/>
      <c r="H233" s="4">
        <v>19.010000000000002</v>
      </c>
      <c r="I233" s="18">
        <f t="shared" si="3"/>
        <v>23.002100000000002</v>
      </c>
      <c r="J233" s="18"/>
      <c r="K233" s="20"/>
      <c r="L233" s="18"/>
    </row>
    <row r="234" spans="1:12" ht="30" customHeight="1" x14ac:dyDescent="0.3">
      <c r="A234" s="19" t="s">
        <v>1436</v>
      </c>
      <c r="B234" s="3" t="s">
        <v>952</v>
      </c>
      <c r="C234" s="3" t="s">
        <v>412</v>
      </c>
      <c r="D234" s="3" t="s">
        <v>302</v>
      </c>
      <c r="E234" s="3">
        <v>2022</v>
      </c>
      <c r="F234" s="3">
        <v>12</v>
      </c>
      <c r="G234" s="3"/>
      <c r="H234" s="4">
        <v>19.170000000000002</v>
      </c>
      <c r="I234" s="18">
        <f t="shared" si="3"/>
        <v>23.195700000000002</v>
      </c>
      <c r="J234" s="18"/>
      <c r="K234" s="20" t="s">
        <v>41</v>
      </c>
      <c r="L234" s="18"/>
    </row>
    <row r="235" spans="1:12" ht="30" customHeight="1" x14ac:dyDescent="0.3">
      <c r="A235" s="19" t="s">
        <v>1435</v>
      </c>
      <c r="B235" s="3" t="s">
        <v>952</v>
      </c>
      <c r="C235" s="3" t="s">
        <v>412</v>
      </c>
      <c r="D235" s="3" t="s">
        <v>302</v>
      </c>
      <c r="E235" s="3">
        <v>2022</v>
      </c>
      <c r="F235" s="3">
        <v>12</v>
      </c>
      <c r="G235" s="3"/>
      <c r="H235" s="4">
        <v>19.170000000000002</v>
      </c>
      <c r="I235" s="18">
        <f t="shared" si="3"/>
        <v>23.195700000000002</v>
      </c>
      <c r="J235" s="18"/>
      <c r="K235" s="20" t="s">
        <v>41</v>
      </c>
      <c r="L235" s="18"/>
    </row>
    <row r="236" spans="1:12" ht="30" customHeight="1" x14ac:dyDescent="0.3">
      <c r="A236" s="19" t="s">
        <v>1535</v>
      </c>
      <c r="B236" s="3" t="s">
        <v>1532</v>
      </c>
      <c r="C236" s="3" t="s">
        <v>412</v>
      </c>
      <c r="D236" s="3" t="s">
        <v>160</v>
      </c>
      <c r="E236" s="3">
        <v>2022</v>
      </c>
      <c r="F236" s="3">
        <v>12</v>
      </c>
      <c r="G236" s="3"/>
      <c r="H236" s="4">
        <v>19.420000000000002</v>
      </c>
      <c r="I236" s="18">
        <f t="shared" si="3"/>
        <v>23.498200000000001</v>
      </c>
      <c r="J236" s="18" t="s">
        <v>10</v>
      </c>
      <c r="K236" s="20" t="s">
        <v>41</v>
      </c>
      <c r="L236" s="18"/>
    </row>
    <row r="237" spans="1:12" ht="30" customHeight="1" x14ac:dyDescent="0.3">
      <c r="A237" s="19" t="s">
        <v>1320</v>
      </c>
      <c r="B237" s="3" t="s">
        <v>143</v>
      </c>
      <c r="C237" s="3" t="s">
        <v>1001</v>
      </c>
      <c r="D237" s="3" t="s">
        <v>300</v>
      </c>
      <c r="E237" s="3" t="s">
        <v>207</v>
      </c>
      <c r="F237" s="3">
        <v>12</v>
      </c>
      <c r="G237" s="3"/>
      <c r="H237" s="4">
        <v>19.420000000000002</v>
      </c>
      <c r="I237" s="18">
        <f t="shared" si="3"/>
        <v>23.498200000000001</v>
      </c>
      <c r="J237" s="18"/>
      <c r="K237" s="20" t="s">
        <v>41</v>
      </c>
      <c r="L237" s="18"/>
    </row>
    <row r="238" spans="1:12" ht="30" customHeight="1" x14ac:dyDescent="0.3">
      <c r="A238" s="19" t="s">
        <v>193</v>
      </c>
      <c r="B238" s="3" t="s">
        <v>657</v>
      </c>
      <c r="C238" s="3" t="s">
        <v>412</v>
      </c>
      <c r="D238" s="3" t="s">
        <v>160</v>
      </c>
      <c r="E238" s="3">
        <v>2019</v>
      </c>
      <c r="F238" s="3">
        <v>9</v>
      </c>
      <c r="G238" s="3"/>
      <c r="H238" s="4">
        <v>19.5</v>
      </c>
      <c r="I238" s="18">
        <f t="shared" si="3"/>
        <v>23.594999999999999</v>
      </c>
      <c r="J238" s="18" t="s">
        <v>10</v>
      </c>
      <c r="K238" s="20" t="s">
        <v>41</v>
      </c>
      <c r="L238" s="18"/>
    </row>
    <row r="239" spans="1:12" ht="30" customHeight="1" x14ac:dyDescent="0.3">
      <c r="A239" s="19" t="s">
        <v>1466</v>
      </c>
      <c r="B239" s="3" t="s">
        <v>1702</v>
      </c>
      <c r="C239" s="3"/>
      <c r="D239" s="3" t="s">
        <v>302</v>
      </c>
      <c r="E239" s="3">
        <v>2019</v>
      </c>
      <c r="F239" s="3">
        <v>12</v>
      </c>
      <c r="G239" s="3"/>
      <c r="H239" s="4">
        <v>19.5</v>
      </c>
      <c r="I239" s="18">
        <f t="shared" si="3"/>
        <v>23.594999999999999</v>
      </c>
      <c r="J239" s="18" t="s">
        <v>10</v>
      </c>
      <c r="K239" s="20"/>
      <c r="L239" s="18"/>
    </row>
    <row r="240" spans="1:12" ht="30" customHeight="1" x14ac:dyDescent="0.3">
      <c r="A240" s="19" t="s">
        <v>1466</v>
      </c>
      <c r="B240" s="3" t="s">
        <v>1702</v>
      </c>
      <c r="C240" s="3"/>
      <c r="D240" s="3" t="s">
        <v>302</v>
      </c>
      <c r="E240" s="3">
        <v>2020</v>
      </c>
      <c r="F240" s="3">
        <v>12</v>
      </c>
      <c r="G240" s="3"/>
      <c r="H240" s="4">
        <v>19.5</v>
      </c>
      <c r="I240" s="18">
        <f t="shared" si="3"/>
        <v>23.594999999999999</v>
      </c>
      <c r="J240" s="18" t="s">
        <v>10</v>
      </c>
      <c r="K240" s="20"/>
      <c r="L240" s="18"/>
    </row>
    <row r="241" spans="1:12" ht="30" customHeight="1" x14ac:dyDescent="0.3">
      <c r="A241" s="19" t="s">
        <v>1466</v>
      </c>
      <c r="B241" s="3" t="s">
        <v>1702</v>
      </c>
      <c r="C241" s="3"/>
      <c r="D241" s="3" t="s">
        <v>302</v>
      </c>
      <c r="E241" s="3">
        <v>2021</v>
      </c>
      <c r="F241" s="3">
        <v>12</v>
      </c>
      <c r="G241" s="3"/>
      <c r="H241" s="4">
        <v>19.5</v>
      </c>
      <c r="I241" s="18">
        <f t="shared" si="3"/>
        <v>23.594999999999999</v>
      </c>
      <c r="J241" s="3"/>
      <c r="K241" s="20" t="s">
        <v>62</v>
      </c>
      <c r="L241" s="18"/>
    </row>
    <row r="242" spans="1:12" ht="30" customHeight="1" x14ac:dyDescent="0.3">
      <c r="A242" s="63" t="s">
        <v>501</v>
      </c>
      <c r="B242" s="47" t="s">
        <v>502</v>
      </c>
      <c r="C242" s="3"/>
      <c r="D242" s="3" t="s">
        <v>47</v>
      </c>
      <c r="E242" s="3">
        <v>2016</v>
      </c>
      <c r="F242" s="3">
        <v>12</v>
      </c>
      <c r="G242" s="3"/>
      <c r="H242" s="4">
        <v>19.79</v>
      </c>
      <c r="I242" s="18">
        <f t="shared" si="3"/>
        <v>23.945899999999998</v>
      </c>
      <c r="J242" s="18" t="s">
        <v>10</v>
      </c>
      <c r="K242" s="20" t="s">
        <v>62</v>
      </c>
      <c r="L242" s="18"/>
    </row>
    <row r="243" spans="1:12" ht="30" customHeight="1" x14ac:dyDescent="0.3">
      <c r="A243" s="64" t="s">
        <v>1226</v>
      </c>
      <c r="B243" s="47" t="s">
        <v>1017</v>
      </c>
      <c r="C243" s="47" t="s">
        <v>412</v>
      </c>
      <c r="D243" s="47" t="s">
        <v>160</v>
      </c>
      <c r="E243" s="46">
        <v>2021</v>
      </c>
      <c r="F243" s="46">
        <v>12</v>
      </c>
      <c r="G243" s="3"/>
      <c r="H243" s="4">
        <v>19.84</v>
      </c>
      <c r="I243" s="18">
        <f t="shared" si="3"/>
        <v>24.006399999999999</v>
      </c>
      <c r="J243" s="18"/>
      <c r="K243" s="20"/>
      <c r="L243" s="18"/>
    </row>
    <row r="244" spans="1:12" ht="30" customHeight="1" x14ac:dyDescent="0.3">
      <c r="A244" s="19" t="s">
        <v>1466</v>
      </c>
      <c r="B244" s="3" t="s">
        <v>1702</v>
      </c>
      <c r="C244" s="3"/>
      <c r="D244" s="3" t="s">
        <v>302</v>
      </c>
      <c r="E244" s="3">
        <v>2015</v>
      </c>
      <c r="F244" s="3">
        <v>12</v>
      </c>
      <c r="G244" s="3"/>
      <c r="H244" s="4">
        <v>19.84</v>
      </c>
      <c r="I244" s="18">
        <f t="shared" si="3"/>
        <v>24.006399999999999</v>
      </c>
      <c r="J244" s="18"/>
      <c r="K244" s="20"/>
      <c r="L244" s="18"/>
    </row>
    <row r="245" spans="1:12" ht="30" customHeight="1" x14ac:dyDescent="0.3">
      <c r="A245" s="19" t="s">
        <v>993</v>
      </c>
      <c r="B245" s="3" t="s">
        <v>743</v>
      </c>
      <c r="C245" s="3"/>
      <c r="D245" s="3" t="s">
        <v>302</v>
      </c>
      <c r="E245" s="3">
        <v>2020</v>
      </c>
      <c r="F245" s="3">
        <v>12</v>
      </c>
      <c r="G245" s="3"/>
      <c r="H245" s="4">
        <v>19.84</v>
      </c>
      <c r="I245" s="18">
        <f t="shared" si="3"/>
        <v>24.006399999999999</v>
      </c>
      <c r="J245" s="18"/>
      <c r="K245" s="20"/>
      <c r="L245" s="18"/>
    </row>
    <row r="246" spans="1:12" ht="30" customHeight="1" x14ac:dyDescent="0.3">
      <c r="A246" s="63" t="s">
        <v>151</v>
      </c>
      <c r="B246" s="3" t="s">
        <v>891</v>
      </c>
      <c r="C246" s="3"/>
      <c r="D246" s="3" t="s">
        <v>302</v>
      </c>
      <c r="E246" s="3">
        <v>2020</v>
      </c>
      <c r="F246" s="3">
        <v>6</v>
      </c>
      <c r="G246" s="3"/>
      <c r="H246" s="4">
        <v>19.84</v>
      </c>
      <c r="I246" s="18">
        <f t="shared" si="3"/>
        <v>24.006399999999999</v>
      </c>
      <c r="J246" s="18" t="s">
        <v>10</v>
      </c>
      <c r="K246" s="20"/>
      <c r="L246" s="18"/>
    </row>
    <row r="247" spans="1:12" ht="30" customHeight="1" x14ac:dyDescent="0.3">
      <c r="A247" s="19" t="s">
        <v>881</v>
      </c>
      <c r="B247" s="47" t="s">
        <v>459</v>
      </c>
      <c r="C247" s="47" t="s">
        <v>412</v>
      </c>
      <c r="D247" s="47" t="s">
        <v>303</v>
      </c>
      <c r="E247" s="46">
        <v>2020</v>
      </c>
      <c r="F247" s="46">
        <v>1</v>
      </c>
      <c r="G247" s="3"/>
      <c r="H247" s="4">
        <v>19.84</v>
      </c>
      <c r="I247" s="18">
        <f t="shared" si="3"/>
        <v>24.006399999999999</v>
      </c>
      <c r="J247" s="18"/>
      <c r="K247" s="20"/>
      <c r="L247" s="18"/>
    </row>
    <row r="248" spans="1:12" ht="30" customHeight="1" x14ac:dyDescent="0.3">
      <c r="A248" s="19" t="s">
        <v>1199</v>
      </c>
      <c r="B248" s="3" t="s">
        <v>83</v>
      </c>
      <c r="C248" s="3"/>
      <c r="D248" s="3" t="s">
        <v>309</v>
      </c>
      <c r="E248" s="3">
        <v>1981</v>
      </c>
      <c r="F248" s="3">
        <v>1</v>
      </c>
      <c r="G248" s="3"/>
      <c r="H248" s="4">
        <v>20</v>
      </c>
      <c r="I248" s="18">
        <f t="shared" si="3"/>
        <v>24.2</v>
      </c>
      <c r="J248" s="18"/>
      <c r="K248" s="20"/>
      <c r="L248" s="18"/>
    </row>
    <row r="249" spans="1:12" ht="30" customHeight="1" x14ac:dyDescent="0.3">
      <c r="A249" s="19" t="s">
        <v>1383</v>
      </c>
      <c r="B249" s="3" t="s">
        <v>1275</v>
      </c>
      <c r="C249" s="3"/>
      <c r="D249" s="3" t="s">
        <v>160</v>
      </c>
      <c r="E249" s="3">
        <v>1990</v>
      </c>
      <c r="F249" s="3">
        <v>1</v>
      </c>
      <c r="G249" s="3"/>
      <c r="H249" s="4">
        <v>20</v>
      </c>
      <c r="I249" s="18">
        <f t="shared" si="3"/>
        <v>24.2</v>
      </c>
      <c r="J249" s="3"/>
      <c r="K249" s="20"/>
      <c r="L249" s="18"/>
    </row>
    <row r="250" spans="1:12" ht="30" customHeight="1" x14ac:dyDescent="0.3">
      <c r="A250" s="27" t="s">
        <v>276</v>
      </c>
      <c r="B250" s="47" t="s">
        <v>277</v>
      </c>
      <c r="C250" s="47"/>
      <c r="D250" s="47" t="s">
        <v>160</v>
      </c>
      <c r="E250" s="46">
        <v>1998</v>
      </c>
      <c r="F250" s="46">
        <v>1</v>
      </c>
      <c r="G250" s="3"/>
      <c r="H250" s="4">
        <v>20</v>
      </c>
      <c r="I250" s="18">
        <f t="shared" si="3"/>
        <v>24.2</v>
      </c>
      <c r="J250" s="18"/>
      <c r="K250" s="20"/>
      <c r="L250" s="18"/>
    </row>
    <row r="251" spans="1:12" ht="30" customHeight="1" x14ac:dyDescent="0.3">
      <c r="A251" s="27" t="s">
        <v>1422</v>
      </c>
      <c r="B251" s="47" t="s">
        <v>1420</v>
      </c>
      <c r="C251" s="47" t="s">
        <v>412</v>
      </c>
      <c r="D251" s="47" t="s">
        <v>160</v>
      </c>
      <c r="E251" s="46" t="s">
        <v>1421</v>
      </c>
      <c r="F251" s="46">
        <v>1</v>
      </c>
      <c r="G251" s="3"/>
      <c r="H251" s="4">
        <v>20</v>
      </c>
      <c r="I251" s="18">
        <f t="shared" si="3"/>
        <v>24.2</v>
      </c>
      <c r="J251" s="18"/>
      <c r="K251" s="20"/>
      <c r="L251" s="18"/>
    </row>
    <row r="252" spans="1:12" ht="30" customHeight="1" x14ac:dyDescent="0.3">
      <c r="A252" s="27" t="s">
        <v>1477</v>
      </c>
      <c r="B252" s="47" t="s">
        <v>277</v>
      </c>
      <c r="C252" s="47"/>
      <c r="D252" s="47" t="s">
        <v>160</v>
      </c>
      <c r="E252" s="46">
        <v>1985</v>
      </c>
      <c r="F252" s="46">
        <v>1</v>
      </c>
      <c r="G252" s="3"/>
      <c r="H252" s="4">
        <v>20</v>
      </c>
      <c r="I252" s="18">
        <f t="shared" si="3"/>
        <v>24.2</v>
      </c>
      <c r="J252" s="18" t="s">
        <v>10</v>
      </c>
      <c r="K252" s="20"/>
      <c r="L252" s="18"/>
    </row>
    <row r="253" spans="1:12" ht="30" customHeight="1" x14ac:dyDescent="0.3">
      <c r="A253" s="19" t="s">
        <v>1053</v>
      </c>
      <c r="B253" s="3" t="s">
        <v>493</v>
      </c>
      <c r="C253" s="3"/>
      <c r="D253" s="3" t="s">
        <v>160</v>
      </c>
      <c r="E253" s="3">
        <v>1988</v>
      </c>
      <c r="F253" s="3">
        <v>3</v>
      </c>
      <c r="G253" s="3"/>
      <c r="H253" s="4">
        <v>20</v>
      </c>
      <c r="I253" s="18">
        <f t="shared" si="3"/>
        <v>24.2</v>
      </c>
      <c r="J253" s="18"/>
      <c r="K253" s="20"/>
      <c r="L253" s="18"/>
    </row>
    <row r="254" spans="1:12" ht="30" customHeight="1" x14ac:dyDescent="0.3">
      <c r="A254" s="64" t="s">
        <v>202</v>
      </c>
      <c r="B254" s="47" t="s">
        <v>343</v>
      </c>
      <c r="C254" s="47"/>
      <c r="D254" s="47" t="s">
        <v>160</v>
      </c>
      <c r="E254" s="46" t="s">
        <v>203</v>
      </c>
      <c r="F254" s="46">
        <v>1</v>
      </c>
      <c r="G254" s="3"/>
      <c r="H254" s="4">
        <v>20</v>
      </c>
      <c r="I254" s="18">
        <f t="shared" si="3"/>
        <v>24.2</v>
      </c>
      <c r="J254" s="18" t="s">
        <v>10</v>
      </c>
      <c r="K254" s="20"/>
      <c r="L254" s="18"/>
    </row>
    <row r="255" spans="1:12" ht="30" customHeight="1" x14ac:dyDescent="0.3">
      <c r="A255" s="63" t="s">
        <v>921</v>
      </c>
      <c r="B255" s="3" t="s">
        <v>755</v>
      </c>
      <c r="C255" s="3"/>
      <c r="D255" s="3" t="s">
        <v>47</v>
      </c>
      <c r="E255" s="3" t="s">
        <v>907</v>
      </c>
      <c r="F255" s="3">
        <v>2</v>
      </c>
      <c r="G255" s="3"/>
      <c r="H255" s="4">
        <v>20</v>
      </c>
      <c r="I255" s="18">
        <f t="shared" si="3"/>
        <v>24.2</v>
      </c>
      <c r="J255" s="18"/>
      <c r="K255" s="20"/>
      <c r="L255" s="18"/>
    </row>
    <row r="256" spans="1:12" ht="30" customHeight="1" x14ac:dyDescent="0.3">
      <c r="A256" s="27" t="s">
        <v>1375</v>
      </c>
      <c r="B256" s="47" t="s">
        <v>20</v>
      </c>
      <c r="C256" s="47"/>
      <c r="D256" s="47" t="s">
        <v>47</v>
      </c>
      <c r="E256" s="46" t="s">
        <v>1344</v>
      </c>
      <c r="F256" s="46">
        <v>1</v>
      </c>
      <c r="G256" s="3"/>
      <c r="H256" s="4">
        <v>20</v>
      </c>
      <c r="I256" s="18">
        <f t="shared" si="3"/>
        <v>24.2</v>
      </c>
      <c r="J256" s="18"/>
      <c r="K256" s="20"/>
      <c r="L256" s="18"/>
    </row>
    <row r="257" spans="1:12" ht="30" customHeight="1" x14ac:dyDescent="0.3">
      <c r="A257" s="19" t="s">
        <v>1564</v>
      </c>
      <c r="B257" s="3" t="s">
        <v>755</v>
      </c>
      <c r="C257" s="3"/>
      <c r="D257" s="3" t="s">
        <v>47</v>
      </c>
      <c r="E257" s="3">
        <v>1983</v>
      </c>
      <c r="F257" s="3">
        <v>1</v>
      </c>
      <c r="G257" s="3"/>
      <c r="H257" s="4">
        <v>20</v>
      </c>
      <c r="I257" s="18">
        <f t="shared" si="3"/>
        <v>24.2</v>
      </c>
      <c r="J257" s="18"/>
      <c r="K257" s="20"/>
      <c r="L257" s="18"/>
    </row>
    <row r="258" spans="1:12" ht="30" customHeight="1" x14ac:dyDescent="0.3">
      <c r="A258" s="63" t="s">
        <v>1507</v>
      </c>
      <c r="B258" s="3" t="s">
        <v>20</v>
      </c>
      <c r="C258" s="3"/>
      <c r="D258" s="3" t="s">
        <v>47</v>
      </c>
      <c r="E258" s="3">
        <v>1973</v>
      </c>
      <c r="F258" s="3">
        <v>1</v>
      </c>
      <c r="G258" s="3"/>
      <c r="H258" s="4">
        <v>20</v>
      </c>
      <c r="I258" s="18">
        <f t="shared" si="3"/>
        <v>24.2</v>
      </c>
      <c r="J258" s="18"/>
      <c r="K258" s="20"/>
      <c r="L258" s="18"/>
    </row>
    <row r="259" spans="1:12" ht="30" customHeight="1" x14ac:dyDescent="0.3">
      <c r="A259" s="64" t="s">
        <v>1248</v>
      </c>
      <c r="B259" s="3" t="s">
        <v>463</v>
      </c>
      <c r="C259" s="47"/>
      <c r="D259" s="3" t="s">
        <v>47</v>
      </c>
      <c r="E259" s="3">
        <v>1983</v>
      </c>
      <c r="F259" s="3">
        <v>1</v>
      </c>
      <c r="G259" s="3"/>
      <c r="H259" s="4">
        <v>20</v>
      </c>
      <c r="I259" s="18">
        <f t="shared" si="3"/>
        <v>24.2</v>
      </c>
      <c r="J259" s="3" t="s">
        <v>10</v>
      </c>
      <c r="K259" s="20"/>
      <c r="L259" s="18"/>
    </row>
    <row r="260" spans="1:12" ht="30" customHeight="1" x14ac:dyDescent="0.3">
      <c r="A260" s="27" t="s">
        <v>651</v>
      </c>
      <c r="B260" s="47" t="s">
        <v>19</v>
      </c>
      <c r="C260" s="47"/>
      <c r="D260" s="47" t="s">
        <v>47</v>
      </c>
      <c r="E260" s="46">
        <v>2007</v>
      </c>
      <c r="F260" s="46">
        <v>18</v>
      </c>
      <c r="G260" s="3"/>
      <c r="H260" s="4">
        <v>20</v>
      </c>
      <c r="I260" s="18">
        <f t="shared" ref="I260:I320" si="4">H260*$L$7</f>
        <v>24.2</v>
      </c>
      <c r="J260" s="18" t="s">
        <v>10</v>
      </c>
      <c r="K260" s="20"/>
      <c r="L260" s="18"/>
    </row>
    <row r="261" spans="1:12" ht="30" customHeight="1" x14ac:dyDescent="0.3">
      <c r="A261" s="19" t="s">
        <v>513</v>
      </c>
      <c r="B261" s="3" t="s">
        <v>11</v>
      </c>
      <c r="C261" s="3"/>
      <c r="D261" s="3" t="s">
        <v>47</v>
      </c>
      <c r="E261" s="3">
        <v>1985</v>
      </c>
      <c r="F261" s="3">
        <v>2</v>
      </c>
      <c r="G261" s="3"/>
      <c r="H261" s="4">
        <v>20</v>
      </c>
      <c r="I261" s="18">
        <f t="shared" si="4"/>
        <v>24.2</v>
      </c>
      <c r="J261" s="18"/>
      <c r="K261" s="20"/>
      <c r="L261" s="18"/>
    </row>
    <row r="262" spans="1:12" ht="30" customHeight="1" x14ac:dyDescent="0.3">
      <c r="A262" s="27" t="s">
        <v>331</v>
      </c>
      <c r="B262" s="47" t="s">
        <v>955</v>
      </c>
      <c r="C262" s="47"/>
      <c r="D262" s="47" t="s">
        <v>47</v>
      </c>
      <c r="E262" s="46">
        <v>1993</v>
      </c>
      <c r="F262" s="46">
        <v>4</v>
      </c>
      <c r="G262" s="3"/>
      <c r="H262" s="4">
        <v>20</v>
      </c>
      <c r="I262" s="18">
        <f t="shared" si="4"/>
        <v>24.2</v>
      </c>
      <c r="J262" s="18" t="s">
        <v>10</v>
      </c>
      <c r="K262" s="20"/>
      <c r="L262" s="18"/>
    </row>
    <row r="263" spans="1:12" ht="30" customHeight="1" x14ac:dyDescent="0.3">
      <c r="A263" s="27" t="s">
        <v>792</v>
      </c>
      <c r="B263" s="47" t="s">
        <v>755</v>
      </c>
      <c r="C263" s="47"/>
      <c r="D263" s="47" t="s">
        <v>47</v>
      </c>
      <c r="E263" s="46">
        <v>1994</v>
      </c>
      <c r="F263" s="46">
        <v>1</v>
      </c>
      <c r="G263" s="3"/>
      <c r="H263" s="4">
        <v>20</v>
      </c>
      <c r="I263" s="18">
        <f t="shared" si="4"/>
        <v>24.2</v>
      </c>
      <c r="J263" s="18" t="s">
        <v>10</v>
      </c>
      <c r="K263" s="20"/>
      <c r="L263" s="18"/>
    </row>
    <row r="264" spans="1:12" ht="30" customHeight="1" x14ac:dyDescent="0.3">
      <c r="A264" s="19" t="s">
        <v>1134</v>
      </c>
      <c r="B264" s="3" t="s">
        <v>755</v>
      </c>
      <c r="C264" s="3"/>
      <c r="D264" s="3" t="s">
        <v>47</v>
      </c>
      <c r="E264" s="3">
        <v>1995</v>
      </c>
      <c r="F264" s="3">
        <v>1</v>
      </c>
      <c r="G264" s="3"/>
      <c r="H264" s="4">
        <v>20</v>
      </c>
      <c r="I264" s="18">
        <f t="shared" si="4"/>
        <v>24.2</v>
      </c>
      <c r="J264" s="18"/>
      <c r="K264" s="20"/>
      <c r="L264" s="18"/>
    </row>
    <row r="265" spans="1:12" ht="30" customHeight="1" x14ac:dyDescent="0.3">
      <c r="A265" s="19" t="s">
        <v>1547</v>
      </c>
      <c r="B265" s="3" t="s">
        <v>359</v>
      </c>
      <c r="C265" s="3"/>
      <c r="D265" s="3" t="s">
        <v>47</v>
      </c>
      <c r="E265" s="3">
        <v>1970</v>
      </c>
      <c r="F265" s="3">
        <v>1</v>
      </c>
      <c r="G265" s="3"/>
      <c r="H265" s="4">
        <v>20</v>
      </c>
      <c r="I265" s="18">
        <f t="shared" si="4"/>
        <v>24.2</v>
      </c>
      <c r="J265" s="3"/>
      <c r="K265" s="20"/>
      <c r="L265" s="18"/>
    </row>
    <row r="266" spans="1:12" ht="30" customHeight="1" x14ac:dyDescent="0.3">
      <c r="A266" s="19" t="s">
        <v>1090</v>
      </c>
      <c r="B266" s="3" t="s">
        <v>755</v>
      </c>
      <c r="C266" s="3"/>
      <c r="D266" s="3" t="s">
        <v>47</v>
      </c>
      <c r="E266" s="3">
        <v>2003</v>
      </c>
      <c r="F266" s="3">
        <v>1</v>
      </c>
      <c r="G266" s="3"/>
      <c r="H266" s="4">
        <v>20</v>
      </c>
      <c r="I266" s="18">
        <f t="shared" si="4"/>
        <v>24.2</v>
      </c>
      <c r="J266" s="18"/>
      <c r="K266" s="20" t="s">
        <v>29</v>
      </c>
      <c r="L266" s="18"/>
    </row>
    <row r="267" spans="1:12" ht="30" customHeight="1" x14ac:dyDescent="0.3">
      <c r="A267" s="19" t="s">
        <v>1186</v>
      </c>
      <c r="B267" s="3" t="s">
        <v>1179</v>
      </c>
      <c r="C267" s="3"/>
      <c r="D267" s="3" t="s">
        <v>47</v>
      </c>
      <c r="E267" s="3">
        <v>1986</v>
      </c>
      <c r="F267" s="3">
        <v>1</v>
      </c>
      <c r="G267" s="3"/>
      <c r="H267" s="4">
        <v>20</v>
      </c>
      <c r="I267" s="18">
        <f t="shared" si="4"/>
        <v>24.2</v>
      </c>
      <c r="J267" s="18"/>
      <c r="K267" s="20"/>
      <c r="L267" s="18"/>
    </row>
    <row r="268" spans="1:12" ht="30" customHeight="1" x14ac:dyDescent="0.3">
      <c r="A268" s="19" t="s">
        <v>48</v>
      </c>
      <c r="B268" s="3" t="s">
        <v>755</v>
      </c>
      <c r="C268" s="3"/>
      <c r="D268" s="3" t="s">
        <v>47</v>
      </c>
      <c r="E268" s="3">
        <v>1993</v>
      </c>
      <c r="F268" s="3">
        <v>11</v>
      </c>
      <c r="G268" s="3"/>
      <c r="H268" s="4">
        <v>20</v>
      </c>
      <c r="I268" s="18">
        <f t="shared" si="4"/>
        <v>24.2</v>
      </c>
      <c r="J268" s="18"/>
      <c r="K268" s="20"/>
      <c r="L268" s="18"/>
    </row>
    <row r="269" spans="1:12" ht="30" customHeight="1" x14ac:dyDescent="0.3">
      <c r="A269" s="19" t="s">
        <v>1692</v>
      </c>
      <c r="B269" s="3" t="s">
        <v>12</v>
      </c>
      <c r="C269" s="3"/>
      <c r="D269" s="3" t="s">
        <v>47</v>
      </c>
      <c r="E269" s="3">
        <v>2001</v>
      </c>
      <c r="F269" s="3">
        <v>12</v>
      </c>
      <c r="G269" s="3"/>
      <c r="H269" s="4">
        <v>20</v>
      </c>
      <c r="I269" s="18">
        <f t="shared" si="4"/>
        <v>24.2</v>
      </c>
      <c r="J269" s="18"/>
      <c r="K269" s="20" t="s">
        <v>41</v>
      </c>
      <c r="L269" s="18"/>
    </row>
    <row r="270" spans="1:12" ht="30" customHeight="1" x14ac:dyDescent="0.3">
      <c r="A270" s="19" t="s">
        <v>1692</v>
      </c>
      <c r="B270" s="3" t="s">
        <v>12</v>
      </c>
      <c r="C270" s="3"/>
      <c r="D270" s="3" t="s">
        <v>47</v>
      </c>
      <c r="E270" s="3">
        <v>2004</v>
      </c>
      <c r="F270" s="3">
        <v>12</v>
      </c>
      <c r="G270" s="3"/>
      <c r="H270" s="4">
        <v>20</v>
      </c>
      <c r="I270" s="18">
        <f t="shared" si="4"/>
        <v>24.2</v>
      </c>
      <c r="J270" s="18" t="s">
        <v>10</v>
      </c>
      <c r="K270" s="20"/>
      <c r="L270" s="18"/>
    </row>
    <row r="271" spans="1:12" ht="30" customHeight="1" x14ac:dyDescent="0.3">
      <c r="A271" s="27" t="s">
        <v>1136</v>
      </c>
      <c r="B271" s="47" t="s">
        <v>359</v>
      </c>
      <c r="C271" s="47"/>
      <c r="D271" s="47" t="s">
        <v>47</v>
      </c>
      <c r="E271" s="46">
        <v>1975</v>
      </c>
      <c r="F271" s="46">
        <v>1</v>
      </c>
      <c r="G271" s="3"/>
      <c r="H271" s="4">
        <v>20</v>
      </c>
      <c r="I271" s="18">
        <f t="shared" si="4"/>
        <v>24.2</v>
      </c>
      <c r="J271" s="18" t="s">
        <v>10</v>
      </c>
      <c r="K271" s="20"/>
      <c r="L271" s="18"/>
    </row>
    <row r="272" spans="1:12" ht="30" customHeight="1" x14ac:dyDescent="0.3">
      <c r="A272" s="64" t="s">
        <v>1175</v>
      </c>
      <c r="B272" s="47" t="s">
        <v>1173</v>
      </c>
      <c r="C272" s="47"/>
      <c r="D272" s="3" t="s">
        <v>47</v>
      </c>
      <c r="E272" s="46">
        <v>1975</v>
      </c>
      <c r="F272" s="46">
        <v>1</v>
      </c>
      <c r="G272" s="3"/>
      <c r="H272" s="4">
        <v>20</v>
      </c>
      <c r="I272" s="18">
        <f t="shared" si="4"/>
        <v>24.2</v>
      </c>
      <c r="J272" s="18" t="s">
        <v>10</v>
      </c>
      <c r="K272" s="20"/>
      <c r="L272" s="18"/>
    </row>
    <row r="273" spans="1:12" ht="30" customHeight="1" x14ac:dyDescent="0.3">
      <c r="A273" s="27" t="s">
        <v>1184</v>
      </c>
      <c r="B273" s="47" t="s">
        <v>1178</v>
      </c>
      <c r="C273" s="47"/>
      <c r="D273" s="47" t="s">
        <v>47</v>
      </c>
      <c r="E273" s="46">
        <v>1986</v>
      </c>
      <c r="F273" s="46">
        <v>1</v>
      </c>
      <c r="G273" s="3"/>
      <c r="H273" s="4">
        <v>20</v>
      </c>
      <c r="I273" s="18">
        <f t="shared" si="4"/>
        <v>24.2</v>
      </c>
      <c r="J273" s="18" t="s">
        <v>10</v>
      </c>
      <c r="K273" s="20"/>
      <c r="L273" s="18"/>
    </row>
    <row r="274" spans="1:12" ht="30" customHeight="1" x14ac:dyDescent="0.3">
      <c r="A274" s="27" t="s">
        <v>1113</v>
      </c>
      <c r="B274" s="47" t="s">
        <v>30</v>
      </c>
      <c r="C274" s="47"/>
      <c r="D274" s="47" t="s">
        <v>47</v>
      </c>
      <c r="E274" s="46">
        <v>1994</v>
      </c>
      <c r="F274" s="46">
        <v>4</v>
      </c>
      <c r="G274" s="3"/>
      <c r="H274" s="4">
        <v>20</v>
      </c>
      <c r="I274" s="18">
        <f t="shared" si="4"/>
        <v>24.2</v>
      </c>
      <c r="J274" s="18" t="s">
        <v>10</v>
      </c>
      <c r="K274" s="20"/>
      <c r="L274" s="18"/>
    </row>
    <row r="275" spans="1:12" ht="30" customHeight="1" x14ac:dyDescent="0.3">
      <c r="A275" s="27" t="s">
        <v>1255</v>
      </c>
      <c r="B275" s="47" t="s">
        <v>30</v>
      </c>
      <c r="C275" s="47"/>
      <c r="D275" s="47" t="s">
        <v>47</v>
      </c>
      <c r="E275" s="46">
        <v>1984</v>
      </c>
      <c r="F275" s="46">
        <v>12</v>
      </c>
      <c r="G275" s="3"/>
      <c r="H275" s="4">
        <v>20</v>
      </c>
      <c r="I275" s="18">
        <f t="shared" si="4"/>
        <v>24.2</v>
      </c>
      <c r="J275" s="18"/>
      <c r="K275" s="20"/>
      <c r="L275" s="18"/>
    </row>
    <row r="276" spans="1:12" ht="30" customHeight="1" x14ac:dyDescent="0.3">
      <c r="A276" s="19" t="s">
        <v>939</v>
      </c>
      <c r="B276" s="3" t="s">
        <v>755</v>
      </c>
      <c r="C276" s="3"/>
      <c r="D276" s="3" t="s">
        <v>47</v>
      </c>
      <c r="E276" s="3">
        <v>1995</v>
      </c>
      <c r="F276" s="3">
        <v>1</v>
      </c>
      <c r="G276" s="3"/>
      <c r="H276" s="4">
        <v>20</v>
      </c>
      <c r="I276" s="18">
        <f t="shared" si="4"/>
        <v>24.2</v>
      </c>
      <c r="J276" s="3"/>
      <c r="K276" s="20"/>
      <c r="L276" s="18"/>
    </row>
    <row r="277" spans="1:12" ht="30" customHeight="1" x14ac:dyDescent="0.3">
      <c r="A277" s="27" t="s">
        <v>1691</v>
      </c>
      <c r="B277" s="47" t="s">
        <v>33</v>
      </c>
      <c r="C277" s="47"/>
      <c r="D277" s="47" t="s">
        <v>47</v>
      </c>
      <c r="E277" s="46">
        <v>2009</v>
      </c>
      <c r="F277" s="46">
        <v>12</v>
      </c>
      <c r="G277" s="3"/>
      <c r="H277" s="4">
        <v>20</v>
      </c>
      <c r="I277" s="18">
        <f t="shared" si="4"/>
        <v>24.2</v>
      </c>
      <c r="J277" s="18" t="s">
        <v>10</v>
      </c>
      <c r="K277" s="20"/>
      <c r="L277" s="18"/>
    </row>
    <row r="278" spans="1:12" ht="30" customHeight="1" x14ac:dyDescent="0.3">
      <c r="A278" s="27" t="s">
        <v>1187</v>
      </c>
      <c r="B278" s="47" t="s">
        <v>30</v>
      </c>
      <c r="C278" s="47"/>
      <c r="D278" s="47" t="s">
        <v>47</v>
      </c>
      <c r="E278" s="46">
        <v>1989</v>
      </c>
      <c r="F278" s="46">
        <v>1</v>
      </c>
      <c r="G278" s="3"/>
      <c r="H278" s="4">
        <v>20</v>
      </c>
      <c r="I278" s="18">
        <f t="shared" si="4"/>
        <v>24.2</v>
      </c>
      <c r="J278" s="18" t="s">
        <v>10</v>
      </c>
      <c r="K278" s="20"/>
      <c r="L278" s="18"/>
    </row>
    <row r="279" spans="1:12" ht="30" customHeight="1" x14ac:dyDescent="0.3">
      <c r="A279" s="27" t="s">
        <v>1588</v>
      </c>
      <c r="B279" s="47" t="s">
        <v>57</v>
      </c>
      <c r="C279" s="47"/>
      <c r="D279" s="47" t="s">
        <v>47</v>
      </c>
      <c r="E279" s="46">
        <v>1983</v>
      </c>
      <c r="F279" s="46">
        <v>2</v>
      </c>
      <c r="G279" s="3"/>
      <c r="H279" s="4">
        <v>20</v>
      </c>
      <c r="I279" s="18">
        <f t="shared" si="4"/>
        <v>24.2</v>
      </c>
      <c r="J279" s="18" t="s">
        <v>10</v>
      </c>
      <c r="K279" s="20"/>
      <c r="L279" s="18"/>
    </row>
    <row r="280" spans="1:12" ht="30" customHeight="1" x14ac:dyDescent="0.3">
      <c r="A280" s="19" t="s">
        <v>695</v>
      </c>
      <c r="B280" s="3" t="s">
        <v>20</v>
      </c>
      <c r="C280" s="3"/>
      <c r="D280" s="3" t="s">
        <v>47</v>
      </c>
      <c r="E280" s="3">
        <v>1986</v>
      </c>
      <c r="F280" s="3">
        <v>1</v>
      </c>
      <c r="G280" s="3"/>
      <c r="H280" s="4">
        <v>20</v>
      </c>
      <c r="I280" s="18">
        <f t="shared" si="4"/>
        <v>24.2</v>
      </c>
      <c r="J280" s="18"/>
      <c r="K280" s="20"/>
      <c r="L280" s="18"/>
    </row>
    <row r="281" spans="1:12" ht="30" customHeight="1" x14ac:dyDescent="0.3">
      <c r="A281" s="27" t="s">
        <v>729</v>
      </c>
      <c r="B281" s="47" t="s">
        <v>755</v>
      </c>
      <c r="C281" s="47"/>
      <c r="D281" s="47" t="s">
        <v>47</v>
      </c>
      <c r="E281" s="46">
        <v>1982</v>
      </c>
      <c r="F281" s="46">
        <v>1</v>
      </c>
      <c r="G281" s="3"/>
      <c r="H281" s="4">
        <v>20</v>
      </c>
      <c r="I281" s="18">
        <f t="shared" si="4"/>
        <v>24.2</v>
      </c>
      <c r="J281" s="18" t="s">
        <v>10</v>
      </c>
      <c r="K281" s="20"/>
      <c r="L281" s="18"/>
    </row>
    <row r="282" spans="1:12" ht="30" customHeight="1" x14ac:dyDescent="0.3">
      <c r="A282" s="27" t="s">
        <v>729</v>
      </c>
      <c r="B282" s="47" t="s">
        <v>755</v>
      </c>
      <c r="C282" s="47"/>
      <c r="D282" s="47" t="s">
        <v>47</v>
      </c>
      <c r="E282" s="46">
        <v>1983</v>
      </c>
      <c r="F282" s="46">
        <v>1</v>
      </c>
      <c r="G282" s="3"/>
      <c r="H282" s="4">
        <v>20</v>
      </c>
      <c r="I282" s="18">
        <f t="shared" si="4"/>
        <v>24.2</v>
      </c>
      <c r="J282" s="18"/>
      <c r="K282" s="20"/>
      <c r="L282" s="18"/>
    </row>
    <row r="283" spans="1:12" ht="30" customHeight="1" x14ac:dyDescent="0.3">
      <c r="A283" s="19" t="s">
        <v>1183</v>
      </c>
      <c r="B283" s="3" t="s">
        <v>1177</v>
      </c>
      <c r="C283" s="3"/>
      <c r="D283" s="3" t="s">
        <v>47</v>
      </c>
      <c r="E283" s="3">
        <v>1982</v>
      </c>
      <c r="F283" s="3">
        <v>1</v>
      </c>
      <c r="G283" s="3"/>
      <c r="H283" s="4">
        <v>20</v>
      </c>
      <c r="I283" s="18">
        <f t="shared" si="4"/>
        <v>24.2</v>
      </c>
      <c r="J283" s="18"/>
      <c r="K283" s="20"/>
      <c r="L283" s="18"/>
    </row>
    <row r="284" spans="1:12" ht="30" customHeight="1" x14ac:dyDescent="0.3">
      <c r="A284" s="19" t="s">
        <v>464</v>
      </c>
      <c r="B284" s="3" t="s">
        <v>359</v>
      </c>
      <c r="C284" s="3"/>
      <c r="D284" s="3" t="s">
        <v>47</v>
      </c>
      <c r="E284" s="3">
        <v>1983</v>
      </c>
      <c r="F284" s="3">
        <v>1</v>
      </c>
      <c r="G284" s="3"/>
      <c r="H284" s="4">
        <v>20</v>
      </c>
      <c r="I284" s="18">
        <f t="shared" si="4"/>
        <v>24.2</v>
      </c>
      <c r="J284" s="18"/>
      <c r="K284" s="20"/>
      <c r="L284" s="18"/>
    </row>
    <row r="285" spans="1:12" ht="30" customHeight="1" x14ac:dyDescent="0.3">
      <c r="A285" s="63" t="s">
        <v>1265</v>
      </c>
      <c r="B285" s="3" t="s">
        <v>30</v>
      </c>
      <c r="C285" s="3"/>
      <c r="D285" s="3" t="s">
        <v>47</v>
      </c>
      <c r="E285" s="3">
        <v>1989</v>
      </c>
      <c r="F285" s="3">
        <v>2</v>
      </c>
      <c r="G285" s="3"/>
      <c r="H285" s="4">
        <v>20</v>
      </c>
      <c r="I285" s="18">
        <f t="shared" si="4"/>
        <v>24.2</v>
      </c>
      <c r="J285" s="18"/>
      <c r="K285" s="20"/>
      <c r="L285" s="18"/>
    </row>
    <row r="286" spans="1:12" ht="30" customHeight="1" x14ac:dyDescent="0.3">
      <c r="A286" s="19" t="s">
        <v>1189</v>
      </c>
      <c r="B286" s="3" t="s">
        <v>1181</v>
      </c>
      <c r="C286" s="3"/>
      <c r="D286" s="3" t="s">
        <v>47</v>
      </c>
      <c r="E286" s="3">
        <v>1990</v>
      </c>
      <c r="F286" s="3">
        <v>1</v>
      </c>
      <c r="G286" s="3"/>
      <c r="H286" s="4">
        <v>20</v>
      </c>
      <c r="I286" s="18">
        <f t="shared" si="4"/>
        <v>24.2</v>
      </c>
      <c r="J286" s="18"/>
      <c r="K286" s="20"/>
      <c r="L286" s="18"/>
    </row>
    <row r="287" spans="1:12" ht="30" customHeight="1" x14ac:dyDescent="0.3">
      <c r="A287" s="19" t="s">
        <v>789</v>
      </c>
      <c r="B287" s="3" t="s">
        <v>270</v>
      </c>
      <c r="C287" s="3"/>
      <c r="D287" s="3" t="s">
        <v>302</v>
      </c>
      <c r="E287" s="3">
        <v>2005</v>
      </c>
      <c r="F287" s="3">
        <v>1</v>
      </c>
      <c r="G287" s="3"/>
      <c r="H287" s="4">
        <v>20</v>
      </c>
      <c r="I287" s="18">
        <f t="shared" si="4"/>
        <v>24.2</v>
      </c>
      <c r="J287" s="18"/>
      <c r="K287" s="20"/>
      <c r="L287" s="18"/>
    </row>
    <row r="288" spans="1:12" ht="30" customHeight="1" x14ac:dyDescent="0.3">
      <c r="A288" s="63" t="s">
        <v>769</v>
      </c>
      <c r="B288" s="3" t="s">
        <v>74</v>
      </c>
      <c r="C288" s="3"/>
      <c r="D288" s="3" t="s">
        <v>302</v>
      </c>
      <c r="E288" s="3">
        <v>1998</v>
      </c>
      <c r="F288" s="3">
        <v>1</v>
      </c>
      <c r="G288" s="3"/>
      <c r="H288" s="4">
        <v>20</v>
      </c>
      <c r="I288" s="18">
        <f t="shared" si="4"/>
        <v>24.2</v>
      </c>
      <c r="J288" s="3"/>
      <c r="K288" s="20"/>
      <c r="L288" s="18"/>
    </row>
    <row r="289" spans="1:12" ht="30" customHeight="1" x14ac:dyDescent="0.3">
      <c r="A289" s="27" t="s">
        <v>556</v>
      </c>
      <c r="B289" s="47" t="s">
        <v>740</v>
      </c>
      <c r="C289" s="47"/>
      <c r="D289" s="47" t="s">
        <v>302</v>
      </c>
      <c r="E289" s="46">
        <v>2021</v>
      </c>
      <c r="F289" s="46">
        <v>12</v>
      </c>
      <c r="G289" s="3"/>
      <c r="H289" s="4">
        <v>20</v>
      </c>
      <c r="I289" s="18">
        <f t="shared" si="4"/>
        <v>24.2</v>
      </c>
      <c r="J289" s="18"/>
      <c r="K289" s="20"/>
      <c r="L289" s="18"/>
    </row>
    <row r="290" spans="1:12" ht="30" customHeight="1" x14ac:dyDescent="0.3">
      <c r="A290" s="27" t="s">
        <v>1003</v>
      </c>
      <c r="B290" s="47" t="s">
        <v>461</v>
      </c>
      <c r="C290" s="47"/>
      <c r="D290" s="47" t="s">
        <v>302</v>
      </c>
      <c r="E290" s="46">
        <v>2015</v>
      </c>
      <c r="F290" s="46">
        <v>1</v>
      </c>
      <c r="G290" s="3"/>
      <c r="H290" s="4">
        <v>20</v>
      </c>
      <c r="I290" s="18">
        <f t="shared" si="4"/>
        <v>24.2</v>
      </c>
      <c r="J290" s="18" t="s">
        <v>10</v>
      </c>
      <c r="K290" s="20"/>
      <c r="L290" s="18"/>
    </row>
    <row r="291" spans="1:12" ht="30" customHeight="1" x14ac:dyDescent="0.3">
      <c r="A291" s="27" t="s">
        <v>1196</v>
      </c>
      <c r="B291" s="47" t="s">
        <v>800</v>
      </c>
      <c r="C291" s="47" t="s">
        <v>557</v>
      </c>
      <c r="D291" s="47" t="s">
        <v>302</v>
      </c>
      <c r="E291" s="46">
        <v>1985</v>
      </c>
      <c r="F291" s="46">
        <v>1</v>
      </c>
      <c r="G291" s="3"/>
      <c r="H291" s="4">
        <v>20</v>
      </c>
      <c r="I291" s="18">
        <f t="shared" si="4"/>
        <v>24.2</v>
      </c>
      <c r="J291" s="18" t="s">
        <v>10</v>
      </c>
      <c r="K291" s="20"/>
      <c r="L291" s="18"/>
    </row>
    <row r="292" spans="1:12" ht="30" customHeight="1" x14ac:dyDescent="0.3">
      <c r="A292" s="19" t="s">
        <v>227</v>
      </c>
      <c r="B292" s="3" t="s">
        <v>226</v>
      </c>
      <c r="C292" s="3"/>
      <c r="D292" s="3" t="s">
        <v>307</v>
      </c>
      <c r="E292" s="3" t="s">
        <v>207</v>
      </c>
      <c r="F292" s="3">
        <v>9</v>
      </c>
      <c r="G292" s="3"/>
      <c r="H292" s="4">
        <v>20</v>
      </c>
      <c r="I292" s="18">
        <f t="shared" si="4"/>
        <v>24.2</v>
      </c>
      <c r="J292" s="18"/>
      <c r="K292" s="20"/>
      <c r="L292" s="18"/>
    </row>
    <row r="293" spans="1:12" ht="30" customHeight="1" x14ac:dyDescent="0.3">
      <c r="A293" s="19" t="s">
        <v>219</v>
      </c>
      <c r="B293" s="3" t="s">
        <v>216</v>
      </c>
      <c r="C293" s="3"/>
      <c r="D293" s="3" t="s">
        <v>307</v>
      </c>
      <c r="E293" s="3" t="s">
        <v>207</v>
      </c>
      <c r="F293" s="3">
        <v>2</v>
      </c>
      <c r="G293" s="3"/>
      <c r="H293" s="4">
        <v>20</v>
      </c>
      <c r="I293" s="18">
        <f t="shared" si="4"/>
        <v>24.2</v>
      </c>
      <c r="J293" s="18"/>
      <c r="K293" s="20"/>
      <c r="L293" s="18"/>
    </row>
    <row r="294" spans="1:12" ht="30" customHeight="1" x14ac:dyDescent="0.3">
      <c r="A294" s="19" t="s">
        <v>239</v>
      </c>
      <c r="B294" s="3" t="s">
        <v>236</v>
      </c>
      <c r="C294" s="3"/>
      <c r="D294" s="3" t="s">
        <v>307</v>
      </c>
      <c r="E294" s="3" t="s">
        <v>207</v>
      </c>
      <c r="F294" s="3">
        <v>4</v>
      </c>
      <c r="G294" s="3"/>
      <c r="H294" s="4">
        <v>20</v>
      </c>
      <c r="I294" s="18">
        <f t="shared" si="4"/>
        <v>24.2</v>
      </c>
      <c r="J294" s="18"/>
      <c r="K294" s="20"/>
      <c r="L294" s="18"/>
    </row>
    <row r="295" spans="1:12" ht="30" customHeight="1" x14ac:dyDescent="0.3">
      <c r="A295" s="27" t="s">
        <v>242</v>
      </c>
      <c r="B295" s="47" t="s">
        <v>236</v>
      </c>
      <c r="C295" s="47"/>
      <c r="D295" s="47" t="s">
        <v>307</v>
      </c>
      <c r="E295" s="46" t="s">
        <v>207</v>
      </c>
      <c r="F295" s="46">
        <v>8</v>
      </c>
      <c r="G295" s="3"/>
      <c r="H295" s="4">
        <v>20</v>
      </c>
      <c r="I295" s="18">
        <f t="shared" si="4"/>
        <v>24.2</v>
      </c>
      <c r="J295" s="18" t="s">
        <v>10</v>
      </c>
      <c r="K295" s="20"/>
      <c r="L295" s="18"/>
    </row>
    <row r="296" spans="1:12" ht="30" customHeight="1" x14ac:dyDescent="0.3">
      <c r="A296" s="19" t="s">
        <v>250</v>
      </c>
      <c r="B296" s="3" t="s">
        <v>246</v>
      </c>
      <c r="C296" s="3"/>
      <c r="D296" s="3" t="s">
        <v>307</v>
      </c>
      <c r="E296" s="3" t="s">
        <v>207</v>
      </c>
      <c r="F296" s="3">
        <v>5</v>
      </c>
      <c r="G296" s="3"/>
      <c r="H296" s="4">
        <v>20</v>
      </c>
      <c r="I296" s="18">
        <f t="shared" si="4"/>
        <v>24.2</v>
      </c>
      <c r="J296" s="18" t="s">
        <v>10</v>
      </c>
      <c r="K296" s="20"/>
      <c r="L296" s="18"/>
    </row>
    <row r="297" spans="1:12" ht="30" customHeight="1" x14ac:dyDescent="0.3">
      <c r="A297" s="27" t="s">
        <v>243</v>
      </c>
      <c r="B297" s="47" t="s">
        <v>236</v>
      </c>
      <c r="C297" s="47"/>
      <c r="D297" s="47" t="s">
        <v>307</v>
      </c>
      <c r="E297" s="46" t="s">
        <v>207</v>
      </c>
      <c r="F297" s="46">
        <v>8</v>
      </c>
      <c r="G297" s="3"/>
      <c r="H297" s="4">
        <v>20</v>
      </c>
      <c r="I297" s="18">
        <f t="shared" si="4"/>
        <v>24.2</v>
      </c>
      <c r="J297" s="18" t="s">
        <v>10</v>
      </c>
      <c r="K297" s="20"/>
      <c r="L297" s="18"/>
    </row>
    <row r="298" spans="1:12" ht="30" customHeight="1" x14ac:dyDescent="0.3">
      <c r="A298" s="27" t="s">
        <v>1485</v>
      </c>
      <c r="B298" s="47" t="s">
        <v>1146</v>
      </c>
      <c r="C298" s="47"/>
      <c r="D298" s="47" t="s">
        <v>1145</v>
      </c>
      <c r="E298" s="46">
        <v>1979</v>
      </c>
      <c r="F298" s="46">
        <v>1</v>
      </c>
      <c r="G298" s="3">
        <v>1.5</v>
      </c>
      <c r="H298" s="4">
        <v>20</v>
      </c>
      <c r="I298" s="18">
        <f t="shared" si="4"/>
        <v>24.2</v>
      </c>
      <c r="J298" s="18" t="s">
        <v>10</v>
      </c>
      <c r="K298" s="20"/>
      <c r="L298" s="18"/>
    </row>
    <row r="299" spans="1:12" ht="30" customHeight="1" x14ac:dyDescent="0.3">
      <c r="A299" s="27" t="s">
        <v>104</v>
      </c>
      <c r="B299" s="47" t="s">
        <v>105</v>
      </c>
      <c r="C299" s="47"/>
      <c r="D299" s="47" t="s">
        <v>1336</v>
      </c>
      <c r="E299" s="46">
        <v>1995</v>
      </c>
      <c r="F299" s="46">
        <v>4</v>
      </c>
      <c r="G299" s="3"/>
      <c r="H299" s="4">
        <v>20</v>
      </c>
      <c r="I299" s="18">
        <f t="shared" si="4"/>
        <v>24.2</v>
      </c>
      <c r="J299" s="18" t="s">
        <v>10</v>
      </c>
      <c r="K299" s="20"/>
      <c r="L299" s="18"/>
    </row>
    <row r="300" spans="1:12" ht="30" customHeight="1" x14ac:dyDescent="0.3">
      <c r="A300" s="27" t="s">
        <v>1577</v>
      </c>
      <c r="B300" s="47" t="s">
        <v>1565</v>
      </c>
      <c r="C300" s="47"/>
      <c r="D300" s="47" t="s">
        <v>432</v>
      </c>
      <c r="E300" s="46">
        <v>1983</v>
      </c>
      <c r="F300" s="46">
        <v>2</v>
      </c>
      <c r="G300" s="3"/>
      <c r="H300" s="4">
        <v>20</v>
      </c>
      <c r="I300" s="18">
        <f t="shared" si="4"/>
        <v>24.2</v>
      </c>
      <c r="J300" s="18" t="s">
        <v>10</v>
      </c>
      <c r="K300" s="20" t="s">
        <v>29</v>
      </c>
      <c r="L300" s="18"/>
    </row>
    <row r="301" spans="1:12" ht="30" customHeight="1" x14ac:dyDescent="0.3">
      <c r="A301" s="27" t="s">
        <v>82</v>
      </c>
      <c r="B301" s="47" t="s">
        <v>342</v>
      </c>
      <c r="C301" s="47" t="s">
        <v>412</v>
      </c>
      <c r="D301" s="47" t="s">
        <v>1661</v>
      </c>
      <c r="E301" s="46">
        <v>1983</v>
      </c>
      <c r="F301" s="46">
        <v>1</v>
      </c>
      <c r="G301" s="3"/>
      <c r="H301" s="4">
        <v>20</v>
      </c>
      <c r="I301" s="18">
        <f t="shared" si="4"/>
        <v>24.2</v>
      </c>
      <c r="J301" s="18" t="s">
        <v>10</v>
      </c>
      <c r="K301" s="20" t="s">
        <v>29</v>
      </c>
      <c r="L301" s="18"/>
    </row>
    <row r="302" spans="1:12" ht="30" customHeight="1" x14ac:dyDescent="0.3">
      <c r="A302" s="27" t="s">
        <v>1700</v>
      </c>
      <c r="B302" s="47" t="s">
        <v>156</v>
      </c>
      <c r="C302" s="47" t="s">
        <v>412</v>
      </c>
      <c r="D302" s="47" t="s">
        <v>160</v>
      </c>
      <c r="E302" s="46">
        <v>2022</v>
      </c>
      <c r="F302" s="46">
        <v>12</v>
      </c>
      <c r="G302" s="3"/>
      <c r="H302" s="4">
        <v>20.25</v>
      </c>
      <c r="I302" s="18">
        <f t="shared" si="4"/>
        <v>24.502499999999998</v>
      </c>
      <c r="J302" s="18" t="s">
        <v>10</v>
      </c>
      <c r="K302" s="20"/>
      <c r="L302" s="18"/>
    </row>
    <row r="303" spans="1:12" ht="30" customHeight="1" x14ac:dyDescent="0.3">
      <c r="A303" s="19" t="s">
        <v>394</v>
      </c>
      <c r="B303" s="3" t="s">
        <v>15</v>
      </c>
      <c r="C303" s="3"/>
      <c r="D303" s="3" t="s">
        <v>47</v>
      </c>
      <c r="E303" s="3">
        <v>2016</v>
      </c>
      <c r="F303" s="3">
        <v>2</v>
      </c>
      <c r="G303" s="3"/>
      <c r="H303" s="4">
        <v>20.25</v>
      </c>
      <c r="I303" s="18">
        <f t="shared" si="4"/>
        <v>24.502499999999998</v>
      </c>
      <c r="J303" s="18"/>
      <c r="K303" s="20"/>
      <c r="L303" s="18"/>
    </row>
    <row r="304" spans="1:12" ht="30" customHeight="1" x14ac:dyDescent="0.3">
      <c r="A304" s="19" t="s">
        <v>394</v>
      </c>
      <c r="B304" s="3" t="s">
        <v>15</v>
      </c>
      <c r="C304" s="3"/>
      <c r="D304" s="3" t="s">
        <v>47</v>
      </c>
      <c r="E304" s="46">
        <v>2019</v>
      </c>
      <c r="F304" s="46">
        <v>12</v>
      </c>
      <c r="G304" s="3"/>
      <c r="H304" s="4">
        <v>20.25</v>
      </c>
      <c r="I304" s="18">
        <f t="shared" si="4"/>
        <v>24.502499999999998</v>
      </c>
      <c r="J304" s="18"/>
      <c r="K304" s="20" t="s">
        <v>62</v>
      </c>
      <c r="L304" s="18"/>
    </row>
    <row r="305" spans="1:12" ht="30" customHeight="1" x14ac:dyDescent="0.3">
      <c r="A305" s="27" t="s">
        <v>1081</v>
      </c>
      <c r="B305" s="47" t="s">
        <v>1082</v>
      </c>
      <c r="C305" s="47"/>
      <c r="D305" s="47" t="s">
        <v>302</v>
      </c>
      <c r="E305" s="46">
        <v>2020</v>
      </c>
      <c r="F305" s="46">
        <v>12</v>
      </c>
      <c r="G305" s="3"/>
      <c r="H305" s="4">
        <v>20.25</v>
      </c>
      <c r="I305" s="18">
        <f t="shared" si="4"/>
        <v>24.502499999999998</v>
      </c>
      <c r="J305" s="18"/>
      <c r="K305" s="20" t="s">
        <v>41</v>
      </c>
      <c r="L305" s="18"/>
    </row>
    <row r="306" spans="1:12" ht="30" customHeight="1" x14ac:dyDescent="0.3">
      <c r="A306" s="27" t="s">
        <v>1615</v>
      </c>
      <c r="B306" s="47" t="s">
        <v>1614</v>
      </c>
      <c r="C306" s="47" t="s">
        <v>1001</v>
      </c>
      <c r="D306" s="47" t="s">
        <v>442</v>
      </c>
      <c r="E306" s="46" t="s">
        <v>207</v>
      </c>
      <c r="F306" s="46">
        <v>12</v>
      </c>
      <c r="G306" s="3"/>
      <c r="H306" s="4">
        <v>20.25</v>
      </c>
      <c r="I306" s="18">
        <f t="shared" si="4"/>
        <v>24.502499999999998</v>
      </c>
      <c r="J306" s="18"/>
      <c r="K306" s="20" t="s">
        <v>41</v>
      </c>
      <c r="L306" s="18"/>
    </row>
    <row r="307" spans="1:12" ht="30" customHeight="1" x14ac:dyDescent="0.3">
      <c r="A307" s="27" t="s">
        <v>889</v>
      </c>
      <c r="B307" s="46" t="s">
        <v>15</v>
      </c>
      <c r="C307" s="47"/>
      <c r="D307" s="47" t="s">
        <v>47</v>
      </c>
      <c r="E307" s="46">
        <v>2019</v>
      </c>
      <c r="F307" s="46">
        <v>12</v>
      </c>
      <c r="G307" s="3"/>
      <c r="H307" s="4">
        <v>20.62</v>
      </c>
      <c r="I307" s="18">
        <f t="shared" si="4"/>
        <v>24.950199999999999</v>
      </c>
      <c r="J307" s="18"/>
      <c r="K307" s="20" t="s">
        <v>62</v>
      </c>
      <c r="L307" s="18"/>
    </row>
    <row r="308" spans="1:12" ht="30" customHeight="1" x14ac:dyDescent="0.3">
      <c r="A308" s="27" t="s">
        <v>186</v>
      </c>
      <c r="B308" s="47" t="s">
        <v>187</v>
      </c>
      <c r="C308" s="47" t="s">
        <v>412</v>
      </c>
      <c r="D308" s="47" t="s">
        <v>160</v>
      </c>
      <c r="E308" s="46">
        <v>2020</v>
      </c>
      <c r="F308" s="46">
        <v>12</v>
      </c>
      <c r="G308" s="3"/>
      <c r="H308" s="4">
        <v>20.66</v>
      </c>
      <c r="I308" s="18">
        <f t="shared" si="4"/>
        <v>24.9986</v>
      </c>
      <c r="J308" s="18"/>
      <c r="K308" s="20"/>
      <c r="L308" s="18"/>
    </row>
    <row r="309" spans="1:12" ht="30" customHeight="1" x14ac:dyDescent="0.3">
      <c r="A309" s="63" t="s">
        <v>1395</v>
      </c>
      <c r="B309" s="3" t="s">
        <v>1390</v>
      </c>
      <c r="C309" s="3" t="s">
        <v>412</v>
      </c>
      <c r="D309" s="3" t="s">
        <v>160</v>
      </c>
      <c r="E309" s="3">
        <v>2021</v>
      </c>
      <c r="F309" s="3">
        <v>6</v>
      </c>
      <c r="G309" s="3"/>
      <c r="H309" s="4">
        <v>20.66</v>
      </c>
      <c r="I309" s="18">
        <f t="shared" si="4"/>
        <v>24.9986</v>
      </c>
      <c r="J309" s="3"/>
      <c r="K309" s="20" t="s">
        <v>41</v>
      </c>
      <c r="L309" s="18"/>
    </row>
    <row r="310" spans="1:12" ht="30" customHeight="1" x14ac:dyDescent="0.3">
      <c r="A310" s="19" t="s">
        <v>652</v>
      </c>
      <c r="B310" s="3" t="s">
        <v>12</v>
      </c>
      <c r="C310" s="3"/>
      <c r="D310" s="3" t="s">
        <v>47</v>
      </c>
      <c r="E310" s="3">
        <v>2020</v>
      </c>
      <c r="F310" s="3">
        <v>6</v>
      </c>
      <c r="G310" s="3"/>
      <c r="H310" s="4">
        <v>20.66</v>
      </c>
      <c r="I310" s="18">
        <f t="shared" si="4"/>
        <v>24.9986</v>
      </c>
      <c r="J310" s="18"/>
      <c r="K310" s="20"/>
      <c r="L310" s="18"/>
    </row>
    <row r="311" spans="1:12" ht="30" customHeight="1" x14ac:dyDescent="0.3">
      <c r="A311" s="19" t="s">
        <v>652</v>
      </c>
      <c r="B311" s="3" t="s">
        <v>12</v>
      </c>
      <c r="C311" s="3"/>
      <c r="D311" s="3" t="s">
        <v>47</v>
      </c>
      <c r="E311" s="3">
        <v>2021</v>
      </c>
      <c r="F311" s="3">
        <v>12</v>
      </c>
      <c r="G311" s="3"/>
      <c r="H311" s="4">
        <v>20.66</v>
      </c>
      <c r="I311" s="18">
        <f t="shared" si="4"/>
        <v>24.9986</v>
      </c>
      <c r="J311" s="18"/>
      <c r="K311" s="20"/>
      <c r="L311" s="18"/>
    </row>
    <row r="312" spans="1:12" ht="30" customHeight="1" x14ac:dyDescent="0.3">
      <c r="A312" s="19" t="s">
        <v>1499</v>
      </c>
      <c r="B312" s="3" t="s">
        <v>1500</v>
      </c>
      <c r="C312" s="3"/>
      <c r="D312" s="3" t="s">
        <v>302</v>
      </c>
      <c r="E312" s="3">
        <v>2020</v>
      </c>
      <c r="F312" s="3">
        <v>12</v>
      </c>
      <c r="G312" s="3"/>
      <c r="H312" s="4">
        <v>20.66</v>
      </c>
      <c r="I312" s="18">
        <f t="shared" si="4"/>
        <v>24.9986</v>
      </c>
      <c r="J312" s="18" t="s">
        <v>10</v>
      </c>
      <c r="K312" s="20" t="s">
        <v>41</v>
      </c>
      <c r="L312" s="18"/>
    </row>
    <row r="313" spans="1:12" ht="30" customHeight="1" x14ac:dyDescent="0.3">
      <c r="A313" s="19" t="s">
        <v>1499</v>
      </c>
      <c r="B313" s="3" t="s">
        <v>1500</v>
      </c>
      <c r="C313" s="3"/>
      <c r="D313" s="3" t="s">
        <v>302</v>
      </c>
      <c r="E313" s="3">
        <v>2021</v>
      </c>
      <c r="F313" s="3">
        <v>12</v>
      </c>
      <c r="G313" s="3"/>
      <c r="H313" s="4">
        <v>20.66</v>
      </c>
      <c r="I313" s="18">
        <f t="shared" si="4"/>
        <v>24.9986</v>
      </c>
      <c r="J313" s="18"/>
      <c r="K313" s="20" t="s">
        <v>62</v>
      </c>
      <c r="L313" s="18"/>
    </row>
    <row r="314" spans="1:12" ht="30" customHeight="1" x14ac:dyDescent="0.3">
      <c r="A314" s="19" t="s">
        <v>732</v>
      </c>
      <c r="B314" s="3" t="s">
        <v>731</v>
      </c>
      <c r="C314" s="3"/>
      <c r="D314" s="3" t="s">
        <v>1336</v>
      </c>
      <c r="E314" s="3">
        <v>2019</v>
      </c>
      <c r="F314" s="3">
        <v>6</v>
      </c>
      <c r="G314" s="3"/>
      <c r="H314" s="4">
        <v>20.66</v>
      </c>
      <c r="I314" s="18">
        <f t="shared" si="4"/>
        <v>24.9986</v>
      </c>
      <c r="J314" s="18" t="s">
        <v>10</v>
      </c>
      <c r="K314" s="20" t="s">
        <v>62</v>
      </c>
      <c r="L314" s="18"/>
    </row>
    <row r="315" spans="1:12" ht="30" customHeight="1" x14ac:dyDescent="0.3">
      <c r="A315" s="19" t="s">
        <v>832</v>
      </c>
      <c r="B315" s="3" t="s">
        <v>829</v>
      </c>
      <c r="C315" s="3"/>
      <c r="D315" s="3" t="s">
        <v>1336</v>
      </c>
      <c r="E315" s="3">
        <v>2018</v>
      </c>
      <c r="F315" s="3">
        <v>6</v>
      </c>
      <c r="G315" s="3"/>
      <c r="H315" s="4">
        <v>20.66</v>
      </c>
      <c r="I315" s="18">
        <f t="shared" si="4"/>
        <v>24.9986</v>
      </c>
      <c r="J315" s="18" t="s">
        <v>10</v>
      </c>
      <c r="K315" s="20" t="s">
        <v>62</v>
      </c>
      <c r="L315" s="18"/>
    </row>
    <row r="316" spans="1:12" ht="30" customHeight="1" x14ac:dyDescent="0.3">
      <c r="A316" s="63" t="s">
        <v>833</v>
      </c>
      <c r="B316" s="3" t="s">
        <v>829</v>
      </c>
      <c r="C316" s="3" t="s">
        <v>412</v>
      </c>
      <c r="D316" s="3" t="s">
        <v>1336</v>
      </c>
      <c r="E316" s="3">
        <v>2019</v>
      </c>
      <c r="F316" s="3">
        <v>6</v>
      </c>
      <c r="G316" s="3"/>
      <c r="H316" s="4">
        <v>20.66</v>
      </c>
      <c r="I316" s="18">
        <f t="shared" si="4"/>
        <v>24.9986</v>
      </c>
      <c r="J316" s="18"/>
      <c r="K316" s="20"/>
      <c r="L316" s="18"/>
    </row>
    <row r="317" spans="1:12" ht="30" customHeight="1" x14ac:dyDescent="0.3">
      <c r="A317" s="27" t="s">
        <v>821</v>
      </c>
      <c r="B317" s="46" t="s">
        <v>820</v>
      </c>
      <c r="C317" s="47"/>
      <c r="D317" s="3" t="s">
        <v>160</v>
      </c>
      <c r="E317" s="46">
        <v>2019</v>
      </c>
      <c r="F317" s="46">
        <v>1</v>
      </c>
      <c r="G317" s="3"/>
      <c r="H317" s="4">
        <v>21</v>
      </c>
      <c r="I317" s="18">
        <f t="shared" si="4"/>
        <v>25.41</v>
      </c>
      <c r="J317" s="18"/>
      <c r="K317" s="20"/>
      <c r="L317" s="18"/>
    </row>
    <row r="318" spans="1:12" ht="30" customHeight="1" x14ac:dyDescent="0.3">
      <c r="A318" s="27" t="s">
        <v>53</v>
      </c>
      <c r="B318" s="46" t="s">
        <v>15</v>
      </c>
      <c r="C318" s="47"/>
      <c r="D318" s="3" t="s">
        <v>47</v>
      </c>
      <c r="E318" s="46">
        <v>1995</v>
      </c>
      <c r="F318" s="46">
        <v>6</v>
      </c>
      <c r="G318" s="3"/>
      <c r="H318" s="4">
        <v>21</v>
      </c>
      <c r="I318" s="18">
        <f t="shared" si="4"/>
        <v>25.41</v>
      </c>
      <c r="J318" s="18"/>
      <c r="K318" s="20"/>
      <c r="L318" s="18"/>
    </row>
    <row r="319" spans="1:12" ht="30" customHeight="1" x14ac:dyDescent="0.3">
      <c r="A319" s="63" t="s">
        <v>53</v>
      </c>
      <c r="B319" s="3" t="s">
        <v>15</v>
      </c>
      <c r="C319" s="3"/>
      <c r="D319" s="3" t="s">
        <v>47</v>
      </c>
      <c r="E319" s="3">
        <v>1998</v>
      </c>
      <c r="F319" s="3">
        <v>24</v>
      </c>
      <c r="G319" s="3"/>
      <c r="H319" s="4">
        <v>21</v>
      </c>
      <c r="I319" s="18">
        <f t="shared" si="4"/>
        <v>25.41</v>
      </c>
      <c r="J319" s="18"/>
      <c r="K319" s="20"/>
      <c r="L319" s="18"/>
    </row>
    <row r="320" spans="1:12" ht="30" customHeight="1" x14ac:dyDescent="0.3">
      <c r="A320" s="64" t="s">
        <v>394</v>
      </c>
      <c r="B320" s="46" t="s">
        <v>15</v>
      </c>
      <c r="C320" s="47"/>
      <c r="D320" s="47" t="s">
        <v>47</v>
      </c>
      <c r="E320" s="46">
        <v>2020</v>
      </c>
      <c r="F320" s="46">
        <v>12</v>
      </c>
      <c r="G320" s="3"/>
      <c r="H320" s="4">
        <v>21.08</v>
      </c>
      <c r="I320" s="18">
        <f t="shared" si="4"/>
        <v>25.506799999999998</v>
      </c>
      <c r="J320" s="18"/>
      <c r="K320" s="20"/>
      <c r="L320" s="18"/>
    </row>
    <row r="321" spans="1:12" ht="30" customHeight="1" x14ac:dyDescent="0.3">
      <c r="A321" s="19" t="s">
        <v>949</v>
      </c>
      <c r="B321" s="3" t="s">
        <v>611</v>
      </c>
      <c r="C321" s="3"/>
      <c r="D321" s="3" t="s">
        <v>309</v>
      </c>
      <c r="E321" s="3">
        <v>2020</v>
      </c>
      <c r="F321" s="3">
        <v>5</v>
      </c>
      <c r="G321" s="3"/>
      <c r="H321" s="4">
        <v>21.49</v>
      </c>
      <c r="I321" s="18">
        <f t="shared" ref="I321:I383" si="5">H321*$L$7</f>
        <v>26.002899999999997</v>
      </c>
      <c r="J321" s="18"/>
      <c r="K321" s="20"/>
      <c r="L321" s="18"/>
    </row>
    <row r="322" spans="1:12" ht="30" customHeight="1" x14ac:dyDescent="0.3">
      <c r="A322" s="19" t="s">
        <v>1013</v>
      </c>
      <c r="B322" s="3" t="s">
        <v>1011</v>
      </c>
      <c r="C322" s="3"/>
      <c r="D322" s="3" t="s">
        <v>309</v>
      </c>
      <c r="E322" s="3">
        <v>2020</v>
      </c>
      <c r="F322" s="3">
        <v>6</v>
      </c>
      <c r="G322" s="3"/>
      <c r="H322" s="4">
        <v>21.49</v>
      </c>
      <c r="I322" s="18">
        <f t="shared" si="5"/>
        <v>26.002899999999997</v>
      </c>
      <c r="J322" s="18"/>
      <c r="K322" s="20"/>
      <c r="L322" s="18"/>
    </row>
    <row r="323" spans="1:12" ht="30" customHeight="1" x14ac:dyDescent="0.3">
      <c r="A323" s="27" t="s">
        <v>1482</v>
      </c>
      <c r="B323" s="47" t="s">
        <v>478</v>
      </c>
      <c r="C323" s="47" t="s">
        <v>431</v>
      </c>
      <c r="D323" s="47" t="s">
        <v>160</v>
      </c>
      <c r="E323" s="46">
        <v>2020</v>
      </c>
      <c r="F323" s="46">
        <v>6</v>
      </c>
      <c r="G323" s="3"/>
      <c r="H323" s="4">
        <v>21.49</v>
      </c>
      <c r="I323" s="18">
        <f t="shared" si="5"/>
        <v>26.002899999999997</v>
      </c>
      <c r="J323" s="18" t="s">
        <v>10</v>
      </c>
      <c r="K323" s="20" t="s">
        <v>41</v>
      </c>
      <c r="L323" s="18"/>
    </row>
    <row r="324" spans="1:12" ht="30" customHeight="1" x14ac:dyDescent="0.3">
      <c r="A324" s="63" t="s">
        <v>186</v>
      </c>
      <c r="B324" s="3" t="s">
        <v>187</v>
      </c>
      <c r="C324" s="3" t="s">
        <v>412</v>
      </c>
      <c r="D324" s="3" t="s">
        <v>160</v>
      </c>
      <c r="E324" s="3">
        <v>2021</v>
      </c>
      <c r="F324" s="3">
        <v>12</v>
      </c>
      <c r="G324" s="3"/>
      <c r="H324" s="4">
        <v>21.49</v>
      </c>
      <c r="I324" s="18">
        <f t="shared" si="5"/>
        <v>26.002899999999997</v>
      </c>
      <c r="J324" s="18"/>
      <c r="K324" s="20"/>
      <c r="L324" s="18"/>
    </row>
    <row r="325" spans="1:12" ht="30" customHeight="1" x14ac:dyDescent="0.3">
      <c r="A325" s="63" t="s">
        <v>177</v>
      </c>
      <c r="B325" s="3" t="s">
        <v>169</v>
      </c>
      <c r="C325" s="3" t="s">
        <v>412</v>
      </c>
      <c r="D325" s="3" t="s">
        <v>160</v>
      </c>
      <c r="E325" s="3">
        <v>2021</v>
      </c>
      <c r="F325" s="3">
        <v>12</v>
      </c>
      <c r="G325" s="3"/>
      <c r="H325" s="4">
        <v>21.49</v>
      </c>
      <c r="I325" s="18">
        <f t="shared" si="5"/>
        <v>26.002899999999997</v>
      </c>
      <c r="J325" s="3"/>
      <c r="K325" s="20" t="s">
        <v>41</v>
      </c>
      <c r="L325" s="18"/>
    </row>
    <row r="326" spans="1:12" ht="30" customHeight="1" x14ac:dyDescent="0.3">
      <c r="A326" s="63" t="s">
        <v>455</v>
      </c>
      <c r="B326" s="3" t="s">
        <v>454</v>
      </c>
      <c r="C326" s="3"/>
      <c r="D326" s="3" t="s">
        <v>160</v>
      </c>
      <c r="E326" s="3">
        <v>2018</v>
      </c>
      <c r="F326" s="3">
        <v>12</v>
      </c>
      <c r="G326" s="3"/>
      <c r="H326" s="4">
        <v>21.49</v>
      </c>
      <c r="I326" s="18">
        <f t="shared" si="5"/>
        <v>26.002899999999997</v>
      </c>
      <c r="J326" s="3"/>
      <c r="K326" s="20" t="s">
        <v>41</v>
      </c>
      <c r="L326" s="18"/>
    </row>
    <row r="327" spans="1:12" ht="30" customHeight="1" x14ac:dyDescent="0.3">
      <c r="A327" s="63" t="s">
        <v>201</v>
      </c>
      <c r="B327" s="3" t="s">
        <v>169</v>
      </c>
      <c r="C327" s="3" t="s">
        <v>412</v>
      </c>
      <c r="D327" s="3" t="s">
        <v>160</v>
      </c>
      <c r="E327" s="3">
        <v>2018</v>
      </c>
      <c r="F327" s="3">
        <v>3</v>
      </c>
      <c r="G327" s="3"/>
      <c r="H327" s="4">
        <v>21.49</v>
      </c>
      <c r="I327" s="18">
        <f t="shared" si="5"/>
        <v>26.002899999999997</v>
      </c>
      <c r="J327" s="18"/>
      <c r="K327" s="20" t="s">
        <v>41</v>
      </c>
      <c r="L327" s="18"/>
    </row>
    <row r="328" spans="1:12" ht="30" customHeight="1" x14ac:dyDescent="0.3">
      <c r="A328" s="63" t="s">
        <v>770</v>
      </c>
      <c r="B328" s="3" t="s">
        <v>768</v>
      </c>
      <c r="C328" s="3"/>
      <c r="D328" s="3" t="s">
        <v>302</v>
      </c>
      <c r="E328" s="3">
        <v>2020</v>
      </c>
      <c r="F328" s="3">
        <v>12</v>
      </c>
      <c r="G328" s="3"/>
      <c r="H328" s="4">
        <v>21.9</v>
      </c>
      <c r="I328" s="18">
        <f t="shared" si="5"/>
        <v>26.498999999999999</v>
      </c>
      <c r="J328" s="18"/>
      <c r="K328" s="20"/>
      <c r="L328" s="18"/>
    </row>
    <row r="329" spans="1:12" ht="30" customHeight="1" x14ac:dyDescent="0.3">
      <c r="A329" s="63" t="s">
        <v>565</v>
      </c>
      <c r="B329" s="3" t="s">
        <v>955</v>
      </c>
      <c r="C329" s="3"/>
      <c r="D329" s="3" t="s">
        <v>47</v>
      </c>
      <c r="E329" s="3">
        <v>1999</v>
      </c>
      <c r="F329" s="3">
        <v>1</v>
      </c>
      <c r="G329" s="3"/>
      <c r="H329" s="4">
        <v>22</v>
      </c>
      <c r="I329" s="18">
        <f t="shared" si="5"/>
        <v>26.619999999999997</v>
      </c>
      <c r="J329" s="18" t="s">
        <v>10</v>
      </c>
      <c r="K329" s="20"/>
      <c r="L329" s="18"/>
    </row>
    <row r="330" spans="1:12" ht="30" customHeight="1" x14ac:dyDescent="0.3">
      <c r="A330" s="64" t="s">
        <v>722</v>
      </c>
      <c r="B330" s="47" t="s">
        <v>30</v>
      </c>
      <c r="C330" s="47"/>
      <c r="D330" s="47" t="s">
        <v>47</v>
      </c>
      <c r="E330" s="46">
        <v>1998</v>
      </c>
      <c r="F330" s="46">
        <v>3</v>
      </c>
      <c r="G330" s="3"/>
      <c r="H330" s="4">
        <v>22</v>
      </c>
      <c r="I330" s="18">
        <f t="shared" si="5"/>
        <v>26.619999999999997</v>
      </c>
      <c r="J330" s="18"/>
      <c r="K330" s="20" t="s">
        <v>41</v>
      </c>
      <c r="L330" s="18"/>
    </row>
    <row r="331" spans="1:12" ht="30" customHeight="1" x14ac:dyDescent="0.3">
      <c r="A331" s="63" t="s">
        <v>480</v>
      </c>
      <c r="B331" s="3" t="s">
        <v>33</v>
      </c>
      <c r="C331" s="3"/>
      <c r="D331" s="3" t="s">
        <v>47</v>
      </c>
      <c r="E331" s="3">
        <v>1995</v>
      </c>
      <c r="F331" s="3">
        <v>2</v>
      </c>
      <c r="G331" s="3"/>
      <c r="H331" s="4">
        <v>22</v>
      </c>
      <c r="I331" s="18">
        <f t="shared" si="5"/>
        <v>26.619999999999997</v>
      </c>
      <c r="J331" s="18"/>
      <c r="K331" s="20" t="s">
        <v>41</v>
      </c>
      <c r="L331" s="18"/>
    </row>
    <row r="332" spans="1:12" ht="30" customHeight="1" x14ac:dyDescent="0.3">
      <c r="A332" s="27" t="s">
        <v>711</v>
      </c>
      <c r="B332" s="47" t="s">
        <v>19</v>
      </c>
      <c r="C332" s="47"/>
      <c r="D332" s="47" t="s">
        <v>47</v>
      </c>
      <c r="E332" s="46">
        <v>1979</v>
      </c>
      <c r="F332" s="46">
        <v>3</v>
      </c>
      <c r="G332" s="3"/>
      <c r="H332" s="4">
        <v>22</v>
      </c>
      <c r="I332" s="18">
        <f t="shared" si="5"/>
        <v>26.619999999999997</v>
      </c>
      <c r="J332" s="18"/>
      <c r="K332" s="20" t="s">
        <v>62</v>
      </c>
      <c r="L332" s="18"/>
    </row>
    <row r="333" spans="1:12" ht="30" customHeight="1" x14ac:dyDescent="0.3">
      <c r="A333" s="19" t="s">
        <v>358</v>
      </c>
      <c r="B333" s="3" t="s">
        <v>955</v>
      </c>
      <c r="C333" s="3"/>
      <c r="D333" s="3" t="s">
        <v>47</v>
      </c>
      <c r="E333" s="3">
        <v>2003</v>
      </c>
      <c r="F333" s="3">
        <v>1</v>
      </c>
      <c r="G333" s="3"/>
      <c r="H333" s="4">
        <v>22</v>
      </c>
      <c r="I333" s="18">
        <f t="shared" si="5"/>
        <v>26.619999999999997</v>
      </c>
      <c r="J333" s="18"/>
      <c r="K333" s="20"/>
      <c r="L333" s="18"/>
    </row>
    <row r="334" spans="1:12" ht="30" customHeight="1" x14ac:dyDescent="0.3">
      <c r="A334" s="19" t="s">
        <v>729</v>
      </c>
      <c r="B334" s="3" t="s">
        <v>755</v>
      </c>
      <c r="C334" s="3"/>
      <c r="D334" s="3" t="s">
        <v>47</v>
      </c>
      <c r="E334" s="3">
        <v>1978</v>
      </c>
      <c r="F334" s="3">
        <v>2</v>
      </c>
      <c r="G334" s="3"/>
      <c r="H334" s="4">
        <v>22</v>
      </c>
      <c r="I334" s="18">
        <f t="shared" si="5"/>
        <v>26.619999999999997</v>
      </c>
      <c r="J334" s="18"/>
      <c r="K334" s="20"/>
      <c r="L334" s="18"/>
    </row>
    <row r="335" spans="1:12" ht="30" customHeight="1" x14ac:dyDescent="0.3">
      <c r="A335" s="27" t="s">
        <v>201</v>
      </c>
      <c r="B335" s="47" t="s">
        <v>169</v>
      </c>
      <c r="C335" s="47" t="s">
        <v>412</v>
      </c>
      <c r="D335" s="47" t="s">
        <v>160</v>
      </c>
      <c r="E335" s="46">
        <v>2021</v>
      </c>
      <c r="F335" s="46">
        <v>6</v>
      </c>
      <c r="G335" s="3"/>
      <c r="H335" s="4">
        <v>22.31</v>
      </c>
      <c r="I335" s="18">
        <f t="shared" si="5"/>
        <v>26.995099999999997</v>
      </c>
      <c r="J335" s="18"/>
      <c r="K335" s="20"/>
      <c r="L335" s="18"/>
    </row>
    <row r="336" spans="1:12" ht="30" customHeight="1" x14ac:dyDescent="0.3">
      <c r="A336" s="19" t="s">
        <v>470</v>
      </c>
      <c r="B336" s="3" t="s">
        <v>409</v>
      </c>
      <c r="C336" s="3"/>
      <c r="D336" s="3" t="s">
        <v>47</v>
      </c>
      <c r="E336" s="3">
        <v>2019</v>
      </c>
      <c r="F336" s="3">
        <v>12</v>
      </c>
      <c r="G336" s="3">
        <v>1.5</v>
      </c>
      <c r="H336" s="4">
        <v>22.31</v>
      </c>
      <c r="I336" s="18">
        <f t="shared" si="5"/>
        <v>26.995099999999997</v>
      </c>
      <c r="J336" s="18"/>
      <c r="K336" s="20"/>
      <c r="L336" s="18"/>
    </row>
    <row r="337" spans="1:12" ht="30" customHeight="1" x14ac:dyDescent="0.3">
      <c r="A337" s="19" t="s">
        <v>378</v>
      </c>
      <c r="B337" s="3" t="s">
        <v>1670</v>
      </c>
      <c r="C337" s="3"/>
      <c r="D337" s="3" t="s">
        <v>47</v>
      </c>
      <c r="E337" s="3">
        <v>2017</v>
      </c>
      <c r="F337" s="3">
        <v>12</v>
      </c>
      <c r="G337" s="3"/>
      <c r="H337" s="4">
        <v>22.31</v>
      </c>
      <c r="I337" s="18">
        <f t="shared" si="5"/>
        <v>26.995099999999997</v>
      </c>
      <c r="J337" s="18"/>
      <c r="K337" s="20"/>
      <c r="L337" s="18"/>
    </row>
    <row r="338" spans="1:12" ht="30" customHeight="1" x14ac:dyDescent="0.3">
      <c r="A338" s="19" t="s">
        <v>385</v>
      </c>
      <c r="B338" s="3" t="s">
        <v>627</v>
      </c>
      <c r="C338" s="3"/>
      <c r="D338" s="3" t="s">
        <v>302</v>
      </c>
      <c r="E338" s="3">
        <v>2019</v>
      </c>
      <c r="F338" s="3">
        <v>12</v>
      </c>
      <c r="G338" s="3"/>
      <c r="H338" s="4">
        <v>22.31</v>
      </c>
      <c r="I338" s="18">
        <f t="shared" si="5"/>
        <v>26.995099999999997</v>
      </c>
      <c r="J338" s="18"/>
      <c r="K338" s="20"/>
      <c r="L338" s="18"/>
    </row>
    <row r="339" spans="1:12" ht="30" customHeight="1" x14ac:dyDescent="0.3">
      <c r="A339" s="19" t="s">
        <v>556</v>
      </c>
      <c r="B339" s="3" t="s">
        <v>663</v>
      </c>
      <c r="C339" s="3"/>
      <c r="D339" s="3" t="s">
        <v>302</v>
      </c>
      <c r="E339" s="3">
        <v>2019</v>
      </c>
      <c r="F339" s="3">
        <v>12</v>
      </c>
      <c r="G339" s="3"/>
      <c r="H339" s="4">
        <v>22.31</v>
      </c>
      <c r="I339" s="18">
        <f t="shared" si="5"/>
        <v>26.995099999999997</v>
      </c>
      <c r="J339" s="18"/>
      <c r="K339" s="20" t="s">
        <v>29</v>
      </c>
      <c r="L339" s="18"/>
    </row>
    <row r="340" spans="1:12" ht="30" customHeight="1" x14ac:dyDescent="0.3">
      <c r="A340" s="27" t="s">
        <v>553</v>
      </c>
      <c r="B340" s="47" t="s">
        <v>554</v>
      </c>
      <c r="C340" s="47" t="s">
        <v>431</v>
      </c>
      <c r="D340" s="47" t="s">
        <v>303</v>
      </c>
      <c r="E340" s="46">
        <v>2021</v>
      </c>
      <c r="F340" s="46">
        <v>12</v>
      </c>
      <c r="G340" s="3"/>
      <c r="H340" s="4">
        <v>22.31</v>
      </c>
      <c r="I340" s="18">
        <f t="shared" si="5"/>
        <v>26.995099999999997</v>
      </c>
      <c r="J340" s="18"/>
      <c r="K340" s="20"/>
      <c r="L340" s="18"/>
    </row>
    <row r="341" spans="1:12" ht="30" customHeight="1" x14ac:dyDescent="0.3">
      <c r="A341" s="27" t="s">
        <v>151</v>
      </c>
      <c r="B341" s="47" t="s">
        <v>1002</v>
      </c>
      <c r="C341" s="47"/>
      <c r="D341" s="47" t="s">
        <v>302</v>
      </c>
      <c r="E341" s="46">
        <v>2020</v>
      </c>
      <c r="F341" s="46">
        <v>12</v>
      </c>
      <c r="G341" s="3"/>
      <c r="H341" s="4">
        <v>22.44</v>
      </c>
      <c r="I341" s="18">
        <f t="shared" si="5"/>
        <v>27.1524</v>
      </c>
      <c r="J341" s="18"/>
      <c r="K341" s="20"/>
      <c r="L341" s="18"/>
    </row>
    <row r="342" spans="1:12" ht="30" customHeight="1" x14ac:dyDescent="0.3">
      <c r="A342" s="63" t="s">
        <v>1490</v>
      </c>
      <c r="B342" s="3" t="s">
        <v>537</v>
      </c>
      <c r="C342" s="3" t="s">
        <v>412</v>
      </c>
      <c r="D342" s="3" t="s">
        <v>160</v>
      </c>
      <c r="E342" s="3">
        <v>2020</v>
      </c>
      <c r="F342" s="3">
        <v>6</v>
      </c>
      <c r="G342" s="3"/>
      <c r="H342" s="4">
        <v>22.73</v>
      </c>
      <c r="I342" s="18">
        <f t="shared" si="5"/>
        <v>27.503299999999999</v>
      </c>
      <c r="J342" s="18"/>
      <c r="K342" s="20" t="s">
        <v>62</v>
      </c>
      <c r="L342" s="18"/>
    </row>
    <row r="343" spans="1:12" ht="30" customHeight="1" x14ac:dyDescent="0.3">
      <c r="A343" s="27" t="s">
        <v>1015</v>
      </c>
      <c r="B343" s="47" t="s">
        <v>1017</v>
      </c>
      <c r="C343" s="47" t="s">
        <v>412</v>
      </c>
      <c r="D343" s="47" t="s">
        <v>160</v>
      </c>
      <c r="E343" s="46">
        <v>2020</v>
      </c>
      <c r="F343" s="46">
        <v>12</v>
      </c>
      <c r="G343" s="3"/>
      <c r="H343" s="4">
        <v>22.73</v>
      </c>
      <c r="I343" s="18">
        <f t="shared" si="5"/>
        <v>27.503299999999999</v>
      </c>
      <c r="J343" s="18"/>
      <c r="K343" s="20" t="s">
        <v>62</v>
      </c>
      <c r="L343" s="18"/>
    </row>
    <row r="344" spans="1:12" ht="30" customHeight="1" x14ac:dyDescent="0.3">
      <c r="A344" s="19" t="s">
        <v>1391</v>
      </c>
      <c r="B344" s="48" t="s">
        <v>1390</v>
      </c>
      <c r="C344" s="3"/>
      <c r="D344" s="3" t="s">
        <v>160</v>
      </c>
      <c r="E344" s="3">
        <v>2021</v>
      </c>
      <c r="F344" s="3">
        <v>6</v>
      </c>
      <c r="G344" s="3"/>
      <c r="H344" s="4">
        <v>22.73</v>
      </c>
      <c r="I344" s="18">
        <f t="shared" si="5"/>
        <v>27.503299999999999</v>
      </c>
      <c r="J344" s="18"/>
      <c r="K344" s="20" t="s">
        <v>35</v>
      </c>
      <c r="L344" s="18"/>
    </row>
    <row r="345" spans="1:12" ht="30" customHeight="1" x14ac:dyDescent="0.3">
      <c r="A345" s="19" t="s">
        <v>385</v>
      </c>
      <c r="B345" s="3" t="s">
        <v>134</v>
      </c>
      <c r="C345" s="3"/>
      <c r="D345" s="3" t="s">
        <v>302</v>
      </c>
      <c r="E345" s="3">
        <v>2016</v>
      </c>
      <c r="F345" s="3">
        <v>9</v>
      </c>
      <c r="G345" s="3"/>
      <c r="H345" s="4">
        <v>22.73</v>
      </c>
      <c r="I345" s="18">
        <f t="shared" si="5"/>
        <v>27.503299999999999</v>
      </c>
      <c r="J345" s="18"/>
      <c r="K345" s="20" t="s">
        <v>41</v>
      </c>
      <c r="L345" s="18"/>
    </row>
    <row r="346" spans="1:12" ht="30" customHeight="1" x14ac:dyDescent="0.3">
      <c r="A346" s="63" t="s">
        <v>1501</v>
      </c>
      <c r="B346" s="3" t="s">
        <v>1500</v>
      </c>
      <c r="C346" s="3"/>
      <c r="D346" s="3" t="s">
        <v>302</v>
      </c>
      <c r="E346" s="3">
        <v>2021</v>
      </c>
      <c r="F346" s="3">
        <v>12</v>
      </c>
      <c r="G346" s="3"/>
      <c r="H346" s="4">
        <v>22.73</v>
      </c>
      <c r="I346" s="18">
        <f t="shared" si="5"/>
        <v>27.503299999999999</v>
      </c>
      <c r="J346" s="18"/>
      <c r="K346" s="20" t="s">
        <v>41</v>
      </c>
      <c r="L346" s="18"/>
    </row>
    <row r="347" spans="1:12" ht="30" customHeight="1" x14ac:dyDescent="0.3">
      <c r="A347" s="27" t="s">
        <v>881</v>
      </c>
      <c r="B347" s="46" t="s">
        <v>459</v>
      </c>
      <c r="C347" s="47" t="s">
        <v>412</v>
      </c>
      <c r="D347" s="47" t="s">
        <v>303</v>
      </c>
      <c r="E347" s="46">
        <v>2021</v>
      </c>
      <c r="F347" s="46">
        <v>6</v>
      </c>
      <c r="G347" s="3"/>
      <c r="H347" s="4">
        <v>22.73</v>
      </c>
      <c r="I347" s="18">
        <f t="shared" si="5"/>
        <v>27.503299999999999</v>
      </c>
      <c r="J347" s="18"/>
      <c r="K347" s="20"/>
      <c r="L347" s="18"/>
    </row>
    <row r="348" spans="1:12" ht="30" customHeight="1" x14ac:dyDescent="0.3">
      <c r="A348" s="63" t="s">
        <v>1491</v>
      </c>
      <c r="B348" s="3" t="s">
        <v>537</v>
      </c>
      <c r="C348" s="3" t="s">
        <v>412</v>
      </c>
      <c r="D348" s="3" t="s">
        <v>160</v>
      </c>
      <c r="E348" s="3">
        <v>2019</v>
      </c>
      <c r="F348" s="3">
        <v>2</v>
      </c>
      <c r="G348" s="3"/>
      <c r="H348" s="4">
        <v>23</v>
      </c>
      <c r="I348" s="18">
        <f t="shared" si="5"/>
        <v>27.83</v>
      </c>
      <c r="J348" s="18"/>
      <c r="K348" s="20" t="s">
        <v>62</v>
      </c>
      <c r="L348" s="18"/>
    </row>
    <row r="349" spans="1:12" ht="30" customHeight="1" x14ac:dyDescent="0.3">
      <c r="A349" s="64" t="s">
        <v>1250</v>
      </c>
      <c r="B349" s="47" t="s">
        <v>33</v>
      </c>
      <c r="C349" s="47"/>
      <c r="D349" s="47" t="s">
        <v>47</v>
      </c>
      <c r="E349" s="46">
        <v>1980</v>
      </c>
      <c r="F349" s="46">
        <v>12</v>
      </c>
      <c r="G349" s="3"/>
      <c r="H349" s="4">
        <v>23</v>
      </c>
      <c r="I349" s="18">
        <f t="shared" si="5"/>
        <v>27.83</v>
      </c>
      <c r="J349" s="18"/>
      <c r="K349" s="20" t="s">
        <v>41</v>
      </c>
      <c r="L349" s="18"/>
    </row>
    <row r="350" spans="1:12" ht="30" customHeight="1" x14ac:dyDescent="0.3">
      <c r="A350" s="63" t="s">
        <v>198</v>
      </c>
      <c r="B350" s="3" t="s">
        <v>593</v>
      </c>
      <c r="C350" s="3"/>
      <c r="D350" s="3" t="s">
        <v>309</v>
      </c>
      <c r="E350" s="3">
        <v>2018</v>
      </c>
      <c r="F350" s="3">
        <v>12</v>
      </c>
      <c r="G350" s="3"/>
      <c r="H350" s="4">
        <v>23.14</v>
      </c>
      <c r="I350" s="18">
        <f t="shared" si="5"/>
        <v>27.999400000000001</v>
      </c>
      <c r="J350" s="18" t="s">
        <v>10</v>
      </c>
      <c r="K350" s="20"/>
      <c r="L350" s="18"/>
    </row>
    <row r="351" spans="1:12" ht="30" customHeight="1" x14ac:dyDescent="0.3">
      <c r="A351" s="27" t="s">
        <v>457</v>
      </c>
      <c r="B351" s="47" t="s">
        <v>454</v>
      </c>
      <c r="C351" s="47"/>
      <c r="D351" s="47" t="s">
        <v>160</v>
      </c>
      <c r="E351" s="46">
        <v>2018</v>
      </c>
      <c r="F351" s="46">
        <v>12</v>
      </c>
      <c r="G351" s="3"/>
      <c r="H351" s="4">
        <v>23.14</v>
      </c>
      <c r="I351" s="18">
        <f t="shared" si="5"/>
        <v>27.999400000000001</v>
      </c>
      <c r="J351" s="18" t="s">
        <v>10</v>
      </c>
      <c r="K351" s="20" t="s">
        <v>62</v>
      </c>
      <c r="L351" s="18"/>
    </row>
    <row r="352" spans="1:12" ht="30" customHeight="1" x14ac:dyDescent="0.3">
      <c r="A352" s="19" t="s">
        <v>578</v>
      </c>
      <c r="B352" s="3" t="s">
        <v>169</v>
      </c>
      <c r="C352" s="3"/>
      <c r="D352" s="3" t="s">
        <v>160</v>
      </c>
      <c r="E352" s="3">
        <v>2022</v>
      </c>
      <c r="F352" s="3">
        <v>12</v>
      </c>
      <c r="G352" s="3"/>
      <c r="H352" s="4">
        <v>23.14</v>
      </c>
      <c r="I352" s="18">
        <f t="shared" si="5"/>
        <v>27.999400000000001</v>
      </c>
      <c r="J352" s="18"/>
      <c r="K352" s="20" t="s">
        <v>62</v>
      </c>
      <c r="L352" s="18"/>
    </row>
    <row r="353" spans="1:12" ht="30" customHeight="1" x14ac:dyDescent="0.3">
      <c r="A353" s="64" t="s">
        <v>1397</v>
      </c>
      <c r="B353" s="47" t="s">
        <v>1390</v>
      </c>
      <c r="C353" s="47" t="s">
        <v>412</v>
      </c>
      <c r="D353" s="47" t="s">
        <v>160</v>
      </c>
      <c r="E353" s="46">
        <v>2021</v>
      </c>
      <c r="F353" s="46">
        <v>1</v>
      </c>
      <c r="G353" s="3"/>
      <c r="H353" s="4">
        <v>23.14</v>
      </c>
      <c r="I353" s="18">
        <f t="shared" si="5"/>
        <v>27.999400000000001</v>
      </c>
      <c r="J353" s="18"/>
      <c r="K353" s="61"/>
      <c r="L353" s="18"/>
    </row>
    <row r="354" spans="1:12" ht="30" customHeight="1" x14ac:dyDescent="0.3">
      <c r="A354" s="63" t="s">
        <v>745</v>
      </c>
      <c r="B354" s="3" t="s">
        <v>743</v>
      </c>
      <c r="C354" s="3"/>
      <c r="D354" s="3" t="s">
        <v>302</v>
      </c>
      <c r="E354" s="3">
        <v>2018</v>
      </c>
      <c r="F354" s="3">
        <v>12</v>
      </c>
      <c r="G354" s="3"/>
      <c r="H354" s="4">
        <v>23.14</v>
      </c>
      <c r="I354" s="18">
        <f t="shared" si="5"/>
        <v>27.999400000000001</v>
      </c>
      <c r="J354" s="18"/>
      <c r="K354" s="20" t="s">
        <v>62</v>
      </c>
      <c r="L354" s="18"/>
    </row>
    <row r="355" spans="1:12" ht="30" customHeight="1" x14ac:dyDescent="0.3">
      <c r="A355" s="27" t="s">
        <v>986</v>
      </c>
      <c r="B355" s="47" t="s">
        <v>143</v>
      </c>
      <c r="C355" s="47" t="s">
        <v>1001</v>
      </c>
      <c r="D355" s="47" t="s">
        <v>300</v>
      </c>
      <c r="E355" s="46" t="s">
        <v>207</v>
      </c>
      <c r="F355" s="46">
        <v>12</v>
      </c>
      <c r="G355" s="3"/>
      <c r="H355" s="4">
        <v>23.14</v>
      </c>
      <c r="I355" s="18">
        <f t="shared" si="5"/>
        <v>27.999400000000001</v>
      </c>
      <c r="J355" s="18"/>
      <c r="K355" s="20"/>
      <c r="L355" s="18"/>
    </row>
    <row r="356" spans="1:12" ht="30" customHeight="1" x14ac:dyDescent="0.3">
      <c r="A356" s="19" t="s">
        <v>1438</v>
      </c>
      <c r="B356" s="3" t="s">
        <v>474</v>
      </c>
      <c r="C356" s="3"/>
      <c r="D356" s="3" t="s">
        <v>344</v>
      </c>
      <c r="E356" s="3">
        <v>2018</v>
      </c>
      <c r="F356" s="3">
        <v>12</v>
      </c>
      <c r="G356" s="3"/>
      <c r="H356" s="4">
        <v>23.14</v>
      </c>
      <c r="I356" s="18">
        <f t="shared" si="5"/>
        <v>27.999400000000001</v>
      </c>
      <c r="J356" s="18"/>
      <c r="K356" s="20" t="s">
        <v>41</v>
      </c>
      <c r="L356" s="18"/>
    </row>
    <row r="357" spans="1:12" ht="30" customHeight="1" x14ac:dyDescent="0.3">
      <c r="A357" s="19" t="s">
        <v>1392</v>
      </c>
      <c r="B357" s="3" t="s">
        <v>967</v>
      </c>
      <c r="C357" s="3"/>
      <c r="D357" s="3" t="s">
        <v>160</v>
      </c>
      <c r="E357" s="3">
        <v>2018</v>
      </c>
      <c r="F357" s="3">
        <v>12</v>
      </c>
      <c r="G357" s="3"/>
      <c r="H357" s="4">
        <v>23.97</v>
      </c>
      <c r="I357" s="18">
        <f t="shared" si="5"/>
        <v>29.003699999999998</v>
      </c>
      <c r="J357" s="3"/>
      <c r="K357" s="20" t="s">
        <v>62</v>
      </c>
      <c r="L357" s="18"/>
    </row>
    <row r="358" spans="1:12" ht="30" customHeight="1" x14ac:dyDescent="0.3">
      <c r="A358" s="19" t="s">
        <v>769</v>
      </c>
      <c r="B358" s="3" t="s">
        <v>1157</v>
      </c>
      <c r="C358" s="3"/>
      <c r="D358" s="3" t="s">
        <v>302</v>
      </c>
      <c r="E358" s="3">
        <v>2020</v>
      </c>
      <c r="F358" s="3">
        <v>6</v>
      </c>
      <c r="G358" s="3"/>
      <c r="H358" s="4">
        <v>23.97</v>
      </c>
      <c r="I358" s="18">
        <f t="shared" si="5"/>
        <v>29.003699999999998</v>
      </c>
      <c r="J358" s="18"/>
      <c r="K358" s="20" t="s">
        <v>62</v>
      </c>
      <c r="L358" s="18"/>
    </row>
    <row r="359" spans="1:12" ht="30" customHeight="1" x14ac:dyDescent="0.3">
      <c r="A359" s="63" t="s">
        <v>1445</v>
      </c>
      <c r="B359" s="3" t="s">
        <v>195</v>
      </c>
      <c r="C359" s="3"/>
      <c r="D359" s="3" t="s">
        <v>376</v>
      </c>
      <c r="E359" s="3">
        <v>2018</v>
      </c>
      <c r="F359" s="3">
        <v>6</v>
      </c>
      <c r="G359" s="3"/>
      <c r="H359" s="4">
        <v>23.97</v>
      </c>
      <c r="I359" s="18">
        <f t="shared" si="5"/>
        <v>29.003699999999998</v>
      </c>
      <c r="J359" s="18"/>
      <c r="K359" s="20" t="s">
        <v>35</v>
      </c>
      <c r="L359" s="18"/>
    </row>
    <row r="360" spans="1:12" ht="30" customHeight="1" x14ac:dyDescent="0.3">
      <c r="A360" s="63" t="s">
        <v>337</v>
      </c>
      <c r="B360" s="3" t="s">
        <v>123</v>
      </c>
      <c r="C360" s="3"/>
      <c r="D360" s="3" t="s">
        <v>160</v>
      </c>
      <c r="E360" s="3">
        <v>2002</v>
      </c>
      <c r="F360" s="3">
        <v>1</v>
      </c>
      <c r="G360" s="3"/>
      <c r="H360" s="4">
        <v>24</v>
      </c>
      <c r="I360" s="18">
        <f t="shared" si="5"/>
        <v>29.04</v>
      </c>
      <c r="J360" s="18"/>
      <c r="K360" s="20" t="s">
        <v>62</v>
      </c>
      <c r="L360" s="18"/>
    </row>
    <row r="361" spans="1:12" ht="30" customHeight="1" x14ac:dyDescent="0.3">
      <c r="A361" s="63" t="s">
        <v>1608</v>
      </c>
      <c r="B361" s="3" t="s">
        <v>13</v>
      </c>
      <c r="C361" s="3" t="s">
        <v>431</v>
      </c>
      <c r="D361" s="3" t="s">
        <v>47</v>
      </c>
      <c r="E361" s="3">
        <v>2011</v>
      </c>
      <c r="F361" s="3">
        <v>36</v>
      </c>
      <c r="G361" s="3"/>
      <c r="H361" s="4">
        <v>24</v>
      </c>
      <c r="I361" s="18">
        <f t="shared" si="5"/>
        <v>29.04</v>
      </c>
      <c r="J361" s="18"/>
      <c r="K361" s="20"/>
      <c r="L361" s="18"/>
    </row>
    <row r="362" spans="1:12" ht="30" customHeight="1" x14ac:dyDescent="0.3">
      <c r="A362" s="63" t="s">
        <v>1690</v>
      </c>
      <c r="B362" s="3" t="s">
        <v>955</v>
      </c>
      <c r="C362" s="3"/>
      <c r="D362" s="3" t="s">
        <v>47</v>
      </c>
      <c r="E362" s="3">
        <v>1996</v>
      </c>
      <c r="F362" s="3">
        <v>4</v>
      </c>
      <c r="G362" s="3"/>
      <c r="H362" s="4">
        <v>24</v>
      </c>
      <c r="I362" s="18">
        <f t="shared" si="5"/>
        <v>29.04</v>
      </c>
      <c r="J362" s="18"/>
      <c r="K362" s="20"/>
      <c r="L362" s="18"/>
    </row>
    <row r="363" spans="1:12" ht="30" customHeight="1" x14ac:dyDescent="0.3">
      <c r="A363" s="63" t="s">
        <v>1253</v>
      </c>
      <c r="B363" s="3" t="s">
        <v>1300</v>
      </c>
      <c r="C363" s="3"/>
      <c r="D363" s="3" t="s">
        <v>47</v>
      </c>
      <c r="E363" s="3">
        <v>1984</v>
      </c>
      <c r="F363" s="3">
        <v>12</v>
      </c>
      <c r="G363" s="3"/>
      <c r="H363" s="4">
        <v>24</v>
      </c>
      <c r="I363" s="18">
        <f t="shared" si="5"/>
        <v>29.04</v>
      </c>
      <c r="J363" s="18"/>
      <c r="K363" s="20" t="s">
        <v>41</v>
      </c>
      <c r="L363" s="18"/>
    </row>
    <row r="364" spans="1:12" ht="30" customHeight="1" x14ac:dyDescent="0.3">
      <c r="A364" s="64" t="s">
        <v>888</v>
      </c>
      <c r="B364" s="47" t="s">
        <v>15</v>
      </c>
      <c r="C364" s="47"/>
      <c r="D364" s="47" t="s">
        <v>47</v>
      </c>
      <c r="E364" s="46">
        <v>2020</v>
      </c>
      <c r="F364" s="46">
        <v>12</v>
      </c>
      <c r="G364" s="3"/>
      <c r="H364" s="4">
        <v>24.38</v>
      </c>
      <c r="I364" s="18">
        <f t="shared" si="5"/>
        <v>29.499799999999997</v>
      </c>
      <c r="J364" s="18" t="s">
        <v>10</v>
      </c>
      <c r="K364" s="61"/>
      <c r="L364" s="18"/>
    </row>
    <row r="365" spans="1:12" ht="30" customHeight="1" x14ac:dyDescent="0.3">
      <c r="A365" s="64" t="s">
        <v>987</v>
      </c>
      <c r="B365" s="3" t="s">
        <v>143</v>
      </c>
      <c r="C365" s="3" t="s">
        <v>1001</v>
      </c>
      <c r="D365" s="3" t="s">
        <v>300</v>
      </c>
      <c r="E365" s="3" t="s">
        <v>207</v>
      </c>
      <c r="F365" s="3">
        <v>12</v>
      </c>
      <c r="G365" s="3"/>
      <c r="H365" s="4">
        <v>24.38</v>
      </c>
      <c r="I365" s="18">
        <f t="shared" si="5"/>
        <v>29.499799999999997</v>
      </c>
      <c r="J365" s="18"/>
      <c r="K365" s="20"/>
      <c r="L365" s="18"/>
    </row>
    <row r="366" spans="1:12" ht="30" customHeight="1" x14ac:dyDescent="0.3">
      <c r="A366" s="64" t="s">
        <v>507</v>
      </c>
      <c r="B366" s="47" t="s">
        <v>15</v>
      </c>
      <c r="C366" s="47"/>
      <c r="D366" s="47" t="s">
        <v>47</v>
      </c>
      <c r="E366" s="46">
        <v>2018</v>
      </c>
      <c r="F366" s="46">
        <v>6</v>
      </c>
      <c r="G366" s="3"/>
      <c r="H366" s="4">
        <v>24.5</v>
      </c>
      <c r="I366" s="18">
        <f t="shared" si="5"/>
        <v>29.645</v>
      </c>
      <c r="J366" s="18" t="s">
        <v>10</v>
      </c>
      <c r="K366" s="20" t="s">
        <v>62</v>
      </c>
      <c r="L366" s="18"/>
    </row>
    <row r="367" spans="1:12" ht="30" customHeight="1" x14ac:dyDescent="0.3">
      <c r="A367" s="27" t="s">
        <v>507</v>
      </c>
      <c r="B367" s="47" t="s">
        <v>15</v>
      </c>
      <c r="C367" s="47"/>
      <c r="D367" s="47" t="s">
        <v>47</v>
      </c>
      <c r="E367" s="46">
        <v>2020</v>
      </c>
      <c r="F367" s="46">
        <v>12</v>
      </c>
      <c r="G367" s="3"/>
      <c r="H367" s="4">
        <v>24.5</v>
      </c>
      <c r="I367" s="18">
        <f t="shared" si="5"/>
        <v>29.645</v>
      </c>
      <c r="J367" s="18"/>
      <c r="K367" s="20"/>
      <c r="L367" s="18"/>
    </row>
    <row r="368" spans="1:12" ht="30" customHeight="1" x14ac:dyDescent="0.3">
      <c r="A368" s="19" t="s">
        <v>734</v>
      </c>
      <c r="B368" s="3" t="s">
        <v>11</v>
      </c>
      <c r="C368" s="3"/>
      <c r="D368" s="3" t="s">
        <v>47</v>
      </c>
      <c r="E368" s="3">
        <v>2011</v>
      </c>
      <c r="F368" s="3">
        <v>42</v>
      </c>
      <c r="G368" s="3"/>
      <c r="H368" s="4">
        <v>24.5</v>
      </c>
      <c r="I368" s="18">
        <f t="shared" si="5"/>
        <v>29.645</v>
      </c>
      <c r="J368" s="18"/>
      <c r="K368" s="20"/>
      <c r="L368" s="18"/>
    </row>
    <row r="369" spans="1:12" ht="30" customHeight="1" x14ac:dyDescent="0.3">
      <c r="A369" s="19" t="s">
        <v>1413</v>
      </c>
      <c r="B369" s="48" t="s">
        <v>11</v>
      </c>
      <c r="C369" s="3"/>
      <c r="D369" s="3" t="s">
        <v>47</v>
      </c>
      <c r="E369" s="3">
        <v>2016</v>
      </c>
      <c r="F369" s="3">
        <v>1</v>
      </c>
      <c r="G369" s="3"/>
      <c r="H369" s="4">
        <v>24.59</v>
      </c>
      <c r="I369" s="18">
        <f t="shared" si="5"/>
        <v>29.753899999999998</v>
      </c>
      <c r="J369" s="18"/>
      <c r="K369" s="20" t="s">
        <v>35</v>
      </c>
      <c r="L369" s="18"/>
    </row>
    <row r="370" spans="1:12" ht="30" customHeight="1" x14ac:dyDescent="0.3">
      <c r="A370" s="27" t="s">
        <v>1650</v>
      </c>
      <c r="B370" s="47" t="s">
        <v>15</v>
      </c>
      <c r="C370" s="47"/>
      <c r="D370" s="47" t="s">
        <v>47</v>
      </c>
      <c r="E370" s="46">
        <v>2019</v>
      </c>
      <c r="F370" s="46">
        <v>12</v>
      </c>
      <c r="G370" s="3"/>
      <c r="H370" s="4">
        <v>24.71</v>
      </c>
      <c r="I370" s="18">
        <f t="shared" si="5"/>
        <v>29.899100000000001</v>
      </c>
      <c r="J370" s="18" t="s">
        <v>10</v>
      </c>
      <c r="K370" s="20" t="s">
        <v>29</v>
      </c>
      <c r="L370" s="18"/>
    </row>
    <row r="371" spans="1:12" ht="30" customHeight="1" x14ac:dyDescent="0.3">
      <c r="A371" s="63" t="s">
        <v>842</v>
      </c>
      <c r="B371" s="3" t="s">
        <v>1011</v>
      </c>
      <c r="C371" s="3"/>
      <c r="D371" s="3" t="s">
        <v>309</v>
      </c>
      <c r="E371" s="3">
        <v>2020</v>
      </c>
      <c r="F371" s="3">
        <v>6</v>
      </c>
      <c r="G371" s="3"/>
      <c r="H371" s="4">
        <v>24.79</v>
      </c>
      <c r="I371" s="18">
        <f t="shared" si="5"/>
        <v>29.995899999999999</v>
      </c>
      <c r="J371" s="18"/>
      <c r="K371" s="20"/>
      <c r="L371" s="18"/>
    </row>
    <row r="372" spans="1:12" ht="30" customHeight="1" x14ac:dyDescent="0.3">
      <c r="A372" s="27" t="s">
        <v>842</v>
      </c>
      <c r="B372" s="47" t="s">
        <v>325</v>
      </c>
      <c r="C372" s="47"/>
      <c r="D372" s="47" t="s">
        <v>309</v>
      </c>
      <c r="E372" s="46">
        <v>2019</v>
      </c>
      <c r="F372" s="46">
        <v>12</v>
      </c>
      <c r="G372" s="3"/>
      <c r="H372" s="4">
        <v>24.79</v>
      </c>
      <c r="I372" s="18">
        <f t="shared" si="5"/>
        <v>29.995899999999999</v>
      </c>
      <c r="J372" s="18" t="s">
        <v>10</v>
      </c>
      <c r="K372" s="20"/>
      <c r="L372" s="18"/>
    </row>
    <row r="373" spans="1:12" ht="30" customHeight="1" x14ac:dyDescent="0.3">
      <c r="A373" s="19" t="s">
        <v>842</v>
      </c>
      <c r="B373" s="3" t="s">
        <v>325</v>
      </c>
      <c r="C373" s="3"/>
      <c r="D373" s="3" t="s">
        <v>309</v>
      </c>
      <c r="E373" s="3">
        <v>2020</v>
      </c>
      <c r="F373" s="3">
        <v>12</v>
      </c>
      <c r="G373" s="3"/>
      <c r="H373" s="4">
        <v>24.79</v>
      </c>
      <c r="I373" s="18">
        <f t="shared" si="5"/>
        <v>29.995899999999999</v>
      </c>
      <c r="J373" s="3"/>
      <c r="K373" s="20" t="s">
        <v>62</v>
      </c>
      <c r="L373" s="18"/>
    </row>
    <row r="374" spans="1:12" ht="30" customHeight="1" x14ac:dyDescent="0.3">
      <c r="A374" s="19" t="s">
        <v>324</v>
      </c>
      <c r="B374" s="3" t="s">
        <v>325</v>
      </c>
      <c r="C374" s="3"/>
      <c r="D374" s="3" t="s">
        <v>309</v>
      </c>
      <c r="E374" s="3">
        <v>2018</v>
      </c>
      <c r="F374" s="3">
        <v>1</v>
      </c>
      <c r="G374" s="3"/>
      <c r="H374" s="4">
        <v>24.79</v>
      </c>
      <c r="I374" s="18">
        <f t="shared" si="5"/>
        <v>29.995899999999999</v>
      </c>
      <c r="J374" s="18"/>
      <c r="K374" s="20"/>
      <c r="L374" s="18"/>
    </row>
    <row r="375" spans="1:12" ht="30" customHeight="1" x14ac:dyDescent="0.3">
      <c r="A375" s="19" t="s">
        <v>324</v>
      </c>
      <c r="B375" s="3" t="s">
        <v>325</v>
      </c>
      <c r="C375" s="3"/>
      <c r="D375" s="3" t="s">
        <v>309</v>
      </c>
      <c r="E375" s="3">
        <v>2019</v>
      </c>
      <c r="F375" s="3">
        <v>3</v>
      </c>
      <c r="G375" s="3"/>
      <c r="H375" s="4">
        <v>24.79</v>
      </c>
      <c r="I375" s="18">
        <f t="shared" si="5"/>
        <v>29.995899999999999</v>
      </c>
      <c r="J375" s="18"/>
      <c r="K375" s="20"/>
      <c r="L375" s="18"/>
    </row>
    <row r="376" spans="1:12" ht="30" customHeight="1" x14ac:dyDescent="0.3">
      <c r="A376" s="27" t="s">
        <v>324</v>
      </c>
      <c r="B376" s="47" t="s">
        <v>325</v>
      </c>
      <c r="C376" s="47"/>
      <c r="D376" s="47" t="s">
        <v>309</v>
      </c>
      <c r="E376" s="46">
        <v>2020</v>
      </c>
      <c r="F376" s="46">
        <v>6</v>
      </c>
      <c r="G376" s="3"/>
      <c r="H376" s="4">
        <v>24.79</v>
      </c>
      <c r="I376" s="18">
        <f t="shared" si="5"/>
        <v>29.995899999999999</v>
      </c>
      <c r="J376" s="18"/>
      <c r="K376" s="20" t="s">
        <v>29</v>
      </c>
      <c r="L376" s="18"/>
    </row>
    <row r="377" spans="1:12" ht="30" customHeight="1" x14ac:dyDescent="0.3">
      <c r="A377" s="19" t="s">
        <v>324</v>
      </c>
      <c r="B377" s="3" t="s">
        <v>325</v>
      </c>
      <c r="C377" s="3"/>
      <c r="D377" s="3" t="s">
        <v>309</v>
      </c>
      <c r="E377" s="3">
        <v>2021</v>
      </c>
      <c r="F377" s="3">
        <v>6</v>
      </c>
      <c r="G377" s="3"/>
      <c r="H377" s="4">
        <v>24.79</v>
      </c>
      <c r="I377" s="18">
        <f t="shared" si="5"/>
        <v>29.995899999999999</v>
      </c>
      <c r="J377" s="18"/>
      <c r="K377" s="20" t="s">
        <v>29</v>
      </c>
      <c r="L377" s="18"/>
    </row>
    <row r="378" spans="1:12" ht="30" customHeight="1" x14ac:dyDescent="0.3">
      <c r="A378" s="63" t="s">
        <v>552</v>
      </c>
      <c r="B378" s="3" t="s">
        <v>311</v>
      </c>
      <c r="C378" s="3"/>
      <c r="D378" s="3" t="s">
        <v>160</v>
      </c>
      <c r="E378" s="3">
        <v>2018</v>
      </c>
      <c r="F378" s="3">
        <v>1</v>
      </c>
      <c r="G378" s="3"/>
      <c r="H378" s="4">
        <v>24.79</v>
      </c>
      <c r="I378" s="18">
        <f t="shared" si="5"/>
        <v>29.995899999999999</v>
      </c>
      <c r="J378" s="18"/>
      <c r="K378" s="20" t="s">
        <v>41</v>
      </c>
      <c r="L378" s="18"/>
    </row>
    <row r="379" spans="1:12" ht="30" customHeight="1" x14ac:dyDescent="0.3">
      <c r="A379" s="27" t="s">
        <v>1534</v>
      </c>
      <c r="B379" s="47" t="s">
        <v>1532</v>
      </c>
      <c r="C379" s="47"/>
      <c r="D379" s="47" t="s">
        <v>160</v>
      </c>
      <c r="E379" s="46">
        <v>2022</v>
      </c>
      <c r="F379" s="46">
        <v>12</v>
      </c>
      <c r="G379" s="3"/>
      <c r="H379" s="4">
        <v>24.79</v>
      </c>
      <c r="I379" s="18">
        <f t="shared" si="5"/>
        <v>29.995899999999999</v>
      </c>
      <c r="J379" s="18"/>
      <c r="K379" s="20"/>
      <c r="L379" s="18"/>
    </row>
    <row r="380" spans="1:12" ht="30" customHeight="1" x14ac:dyDescent="0.3">
      <c r="A380" s="19" t="s">
        <v>905</v>
      </c>
      <c r="B380" s="3" t="s">
        <v>478</v>
      </c>
      <c r="C380" s="3" t="s">
        <v>412</v>
      </c>
      <c r="D380" s="3" t="s">
        <v>160</v>
      </c>
      <c r="E380" s="3">
        <v>2020</v>
      </c>
      <c r="F380" s="3">
        <v>6</v>
      </c>
      <c r="G380" s="3"/>
      <c r="H380" s="4">
        <v>24.79</v>
      </c>
      <c r="I380" s="18">
        <f t="shared" si="5"/>
        <v>29.995899999999999</v>
      </c>
      <c r="J380" s="18"/>
      <c r="K380" s="20"/>
      <c r="L380" s="18"/>
    </row>
    <row r="381" spans="1:12" ht="30" customHeight="1" x14ac:dyDescent="0.3">
      <c r="A381" s="27" t="s">
        <v>455</v>
      </c>
      <c r="B381" s="47" t="s">
        <v>454</v>
      </c>
      <c r="C381" s="47"/>
      <c r="D381" s="47" t="s">
        <v>160</v>
      </c>
      <c r="E381" s="46">
        <v>2020</v>
      </c>
      <c r="F381" s="46">
        <v>6</v>
      </c>
      <c r="G381" s="3"/>
      <c r="H381" s="4">
        <v>24.79</v>
      </c>
      <c r="I381" s="18">
        <f t="shared" si="5"/>
        <v>29.995899999999999</v>
      </c>
      <c r="J381" s="18"/>
      <c r="K381" s="20"/>
      <c r="L381" s="18"/>
    </row>
    <row r="382" spans="1:12" ht="30" customHeight="1" x14ac:dyDescent="0.3">
      <c r="A382" s="27" t="s">
        <v>963</v>
      </c>
      <c r="B382" s="47" t="s">
        <v>454</v>
      </c>
      <c r="C382" s="47"/>
      <c r="D382" s="47" t="s">
        <v>160</v>
      </c>
      <c r="E382" s="46">
        <v>2019</v>
      </c>
      <c r="F382" s="46">
        <v>12</v>
      </c>
      <c r="G382" s="3"/>
      <c r="H382" s="4">
        <v>24.79</v>
      </c>
      <c r="I382" s="18">
        <f t="shared" si="5"/>
        <v>29.995899999999999</v>
      </c>
      <c r="J382" s="18"/>
      <c r="K382" s="20"/>
      <c r="L382" s="18"/>
    </row>
    <row r="383" spans="1:12" ht="30" customHeight="1" x14ac:dyDescent="0.3">
      <c r="A383" s="27" t="s">
        <v>196</v>
      </c>
      <c r="B383" s="47" t="s">
        <v>163</v>
      </c>
      <c r="C383" s="47"/>
      <c r="D383" s="3" t="s">
        <v>160</v>
      </c>
      <c r="E383" s="46">
        <v>2020</v>
      </c>
      <c r="F383" s="46">
        <v>12</v>
      </c>
      <c r="G383" s="3"/>
      <c r="H383" s="4">
        <v>24.79</v>
      </c>
      <c r="I383" s="18">
        <f t="shared" si="5"/>
        <v>29.995899999999999</v>
      </c>
      <c r="J383" s="18"/>
      <c r="K383" s="20"/>
      <c r="L383" s="18"/>
    </row>
    <row r="384" spans="1:12" ht="30" customHeight="1" x14ac:dyDescent="0.3">
      <c r="A384" s="19" t="s">
        <v>1396</v>
      </c>
      <c r="B384" s="3" t="s">
        <v>1390</v>
      </c>
      <c r="C384" s="3" t="s">
        <v>412</v>
      </c>
      <c r="D384" s="3" t="s">
        <v>160</v>
      </c>
      <c r="E384" s="3">
        <v>2021</v>
      </c>
      <c r="F384" s="3">
        <v>6</v>
      </c>
      <c r="G384" s="3"/>
      <c r="H384" s="4">
        <v>24.79</v>
      </c>
      <c r="I384" s="18">
        <f t="shared" ref="I384:I444" si="6">H384*$L$7</f>
        <v>29.995899999999999</v>
      </c>
      <c r="J384" s="18"/>
      <c r="K384" s="20" t="s">
        <v>62</v>
      </c>
      <c r="L384" s="18"/>
    </row>
    <row r="385" spans="1:12" ht="30" customHeight="1" x14ac:dyDescent="0.3">
      <c r="A385" s="64" t="s">
        <v>375</v>
      </c>
      <c r="B385" s="47" t="s">
        <v>374</v>
      </c>
      <c r="C385" s="47"/>
      <c r="D385" s="47" t="s">
        <v>47</v>
      </c>
      <c r="E385" s="46">
        <v>1998</v>
      </c>
      <c r="F385" s="46">
        <v>12</v>
      </c>
      <c r="G385" s="3">
        <v>1.5</v>
      </c>
      <c r="H385" s="4">
        <v>24.79</v>
      </c>
      <c r="I385" s="18">
        <f t="shared" si="6"/>
        <v>29.995899999999999</v>
      </c>
      <c r="J385" s="18" t="s">
        <v>10</v>
      </c>
      <c r="K385" s="20" t="s">
        <v>62</v>
      </c>
      <c r="L385" s="18"/>
    </row>
    <row r="386" spans="1:12" ht="30" customHeight="1" x14ac:dyDescent="0.3">
      <c r="A386" s="63" t="s">
        <v>375</v>
      </c>
      <c r="B386" s="3" t="s">
        <v>374</v>
      </c>
      <c r="C386" s="3"/>
      <c r="D386" s="3" t="s">
        <v>47</v>
      </c>
      <c r="E386" s="3">
        <v>2001</v>
      </c>
      <c r="F386" s="3">
        <v>12</v>
      </c>
      <c r="G386" s="3">
        <v>1.5</v>
      </c>
      <c r="H386" s="4">
        <v>24.79</v>
      </c>
      <c r="I386" s="18">
        <f t="shared" si="6"/>
        <v>29.995899999999999</v>
      </c>
      <c r="J386" s="18"/>
      <c r="K386" s="20"/>
      <c r="L386" s="18"/>
    </row>
    <row r="387" spans="1:12" ht="30" customHeight="1" x14ac:dyDescent="0.3">
      <c r="A387" s="51" t="s">
        <v>385</v>
      </c>
      <c r="B387" s="48" t="s">
        <v>627</v>
      </c>
      <c r="C387" s="48"/>
      <c r="D387" s="48" t="s">
        <v>302</v>
      </c>
      <c r="E387" s="48">
        <v>2020</v>
      </c>
      <c r="F387" s="48">
        <v>12</v>
      </c>
      <c r="G387" s="48"/>
      <c r="H387" s="4">
        <v>24.79</v>
      </c>
      <c r="I387" s="18">
        <f t="shared" si="6"/>
        <v>29.995899999999999</v>
      </c>
      <c r="J387" s="18"/>
      <c r="K387" s="20" t="s">
        <v>40</v>
      </c>
      <c r="L387" s="18"/>
    </row>
    <row r="388" spans="1:12" ht="30" customHeight="1" x14ac:dyDescent="0.3">
      <c r="A388" s="63" t="s">
        <v>385</v>
      </c>
      <c r="B388" s="3" t="s">
        <v>628</v>
      </c>
      <c r="C388" s="3"/>
      <c r="D388" s="3" t="s">
        <v>302</v>
      </c>
      <c r="E388" s="3">
        <v>2021</v>
      </c>
      <c r="F388" s="3">
        <v>12</v>
      </c>
      <c r="G388" s="3"/>
      <c r="H388" s="4">
        <v>24.79</v>
      </c>
      <c r="I388" s="18">
        <f t="shared" si="6"/>
        <v>29.995899999999999</v>
      </c>
      <c r="J388" s="18" t="s">
        <v>10</v>
      </c>
      <c r="K388" s="20" t="s">
        <v>41</v>
      </c>
      <c r="L388" s="18"/>
    </row>
    <row r="389" spans="1:12" ht="30" customHeight="1" x14ac:dyDescent="0.3">
      <c r="A389" s="63" t="s">
        <v>899</v>
      </c>
      <c r="B389" s="3" t="s">
        <v>700</v>
      </c>
      <c r="C389" s="3"/>
      <c r="D389" s="3" t="s">
        <v>302</v>
      </c>
      <c r="E389" s="3">
        <v>2020</v>
      </c>
      <c r="F389" s="3">
        <v>6</v>
      </c>
      <c r="G389" s="3"/>
      <c r="H389" s="4">
        <v>24.79</v>
      </c>
      <c r="I389" s="18">
        <f t="shared" si="6"/>
        <v>29.995899999999999</v>
      </c>
      <c r="J389" s="18" t="s">
        <v>10</v>
      </c>
      <c r="K389" s="20" t="s">
        <v>41</v>
      </c>
      <c r="L389" s="18"/>
    </row>
    <row r="390" spans="1:12" ht="30" customHeight="1" x14ac:dyDescent="0.3">
      <c r="A390" s="63" t="s">
        <v>745</v>
      </c>
      <c r="B390" s="3" t="s">
        <v>743</v>
      </c>
      <c r="C390" s="3"/>
      <c r="D390" s="3" t="s">
        <v>302</v>
      </c>
      <c r="E390" s="3">
        <v>2019</v>
      </c>
      <c r="F390" s="3">
        <v>12</v>
      </c>
      <c r="G390" s="3"/>
      <c r="H390" s="4">
        <v>24.79</v>
      </c>
      <c r="I390" s="18">
        <f t="shared" si="6"/>
        <v>29.995899999999999</v>
      </c>
      <c r="J390" s="18"/>
      <c r="K390" s="20" t="s">
        <v>62</v>
      </c>
      <c r="L390" s="18"/>
    </row>
    <row r="391" spans="1:12" ht="30" customHeight="1" x14ac:dyDescent="0.3">
      <c r="A391" s="63" t="s">
        <v>764</v>
      </c>
      <c r="B391" s="3" t="s">
        <v>419</v>
      </c>
      <c r="C391" s="3"/>
      <c r="D391" s="3" t="s">
        <v>302</v>
      </c>
      <c r="E391" s="3">
        <v>2019</v>
      </c>
      <c r="F391" s="3">
        <v>3</v>
      </c>
      <c r="G391" s="3"/>
      <c r="H391" s="4">
        <v>24.79</v>
      </c>
      <c r="I391" s="18">
        <f t="shared" si="6"/>
        <v>29.995899999999999</v>
      </c>
      <c r="J391" s="18" t="s">
        <v>10</v>
      </c>
      <c r="K391" s="20"/>
      <c r="L391" s="18"/>
    </row>
    <row r="392" spans="1:12" ht="30" customHeight="1" x14ac:dyDescent="0.3">
      <c r="A392" s="63" t="s">
        <v>764</v>
      </c>
      <c r="B392" s="3" t="s">
        <v>419</v>
      </c>
      <c r="C392" s="3"/>
      <c r="D392" s="3" t="s">
        <v>302</v>
      </c>
      <c r="E392" s="3">
        <v>2020</v>
      </c>
      <c r="F392" s="3">
        <v>3</v>
      </c>
      <c r="G392" s="3"/>
      <c r="H392" s="4">
        <v>24.79</v>
      </c>
      <c r="I392" s="18">
        <f t="shared" si="6"/>
        <v>29.995899999999999</v>
      </c>
      <c r="J392" s="18"/>
      <c r="K392" s="20" t="s">
        <v>62</v>
      </c>
      <c r="L392" s="18"/>
    </row>
    <row r="393" spans="1:12" ht="30" customHeight="1" x14ac:dyDescent="0.3">
      <c r="A393" s="63" t="s">
        <v>823</v>
      </c>
      <c r="B393" s="3" t="s">
        <v>820</v>
      </c>
      <c r="C393" s="3"/>
      <c r="D393" s="3" t="s">
        <v>309</v>
      </c>
      <c r="E393" s="3">
        <v>2019</v>
      </c>
      <c r="F393" s="3">
        <v>1</v>
      </c>
      <c r="G393" s="3"/>
      <c r="H393" s="4">
        <v>25</v>
      </c>
      <c r="I393" s="18">
        <f t="shared" si="6"/>
        <v>30.25</v>
      </c>
      <c r="J393" s="18"/>
      <c r="K393" s="20" t="s">
        <v>62</v>
      </c>
      <c r="L393" s="18"/>
    </row>
    <row r="394" spans="1:12" ht="30" customHeight="1" x14ac:dyDescent="0.3">
      <c r="A394" s="63" t="s">
        <v>1561</v>
      </c>
      <c r="B394" s="3" t="s">
        <v>1239</v>
      </c>
      <c r="C394" s="3"/>
      <c r="D394" s="3" t="s">
        <v>160</v>
      </c>
      <c r="E394" s="3">
        <v>1981</v>
      </c>
      <c r="F394" s="3">
        <v>1</v>
      </c>
      <c r="G394" s="3"/>
      <c r="H394" s="4">
        <v>25</v>
      </c>
      <c r="I394" s="18">
        <f t="shared" si="6"/>
        <v>30.25</v>
      </c>
      <c r="J394" s="18"/>
      <c r="K394" s="20" t="s">
        <v>62</v>
      </c>
      <c r="L394" s="18"/>
    </row>
    <row r="395" spans="1:12" ht="30" customHeight="1" x14ac:dyDescent="0.3">
      <c r="A395" s="64" t="s">
        <v>1381</v>
      </c>
      <c r="B395" s="47" t="s">
        <v>1272</v>
      </c>
      <c r="C395" s="47"/>
      <c r="D395" s="47" t="s">
        <v>160</v>
      </c>
      <c r="E395" s="46">
        <v>1987</v>
      </c>
      <c r="F395" s="46">
        <v>2</v>
      </c>
      <c r="G395" s="3"/>
      <c r="H395" s="4">
        <v>25</v>
      </c>
      <c r="I395" s="18">
        <f t="shared" si="6"/>
        <v>30.25</v>
      </c>
      <c r="J395" s="18" t="s">
        <v>10</v>
      </c>
      <c r="K395" s="61"/>
      <c r="L395" s="18"/>
    </row>
    <row r="396" spans="1:12" ht="30" customHeight="1" x14ac:dyDescent="0.3">
      <c r="A396" s="27" t="s">
        <v>1491</v>
      </c>
      <c r="B396" s="47" t="s">
        <v>537</v>
      </c>
      <c r="C396" s="47" t="s">
        <v>412</v>
      </c>
      <c r="D396" s="47" t="s">
        <v>160</v>
      </c>
      <c r="E396" s="46">
        <v>2020</v>
      </c>
      <c r="F396" s="46">
        <v>6</v>
      </c>
      <c r="G396" s="3"/>
      <c r="H396" s="4">
        <v>25</v>
      </c>
      <c r="I396" s="18">
        <f t="shared" si="6"/>
        <v>30.25</v>
      </c>
      <c r="J396" s="18"/>
      <c r="K396" s="20" t="s">
        <v>765</v>
      </c>
      <c r="L396" s="18"/>
    </row>
    <row r="397" spans="1:12" ht="30" customHeight="1" x14ac:dyDescent="0.3">
      <c r="A397" s="27" t="s">
        <v>824</v>
      </c>
      <c r="B397" s="47" t="s">
        <v>820</v>
      </c>
      <c r="C397" s="47"/>
      <c r="D397" s="47" t="s">
        <v>160</v>
      </c>
      <c r="E397" s="46">
        <v>2019</v>
      </c>
      <c r="F397" s="46">
        <v>1</v>
      </c>
      <c r="G397" s="3"/>
      <c r="H397" s="4">
        <v>25</v>
      </c>
      <c r="I397" s="18">
        <f t="shared" si="6"/>
        <v>30.25</v>
      </c>
      <c r="J397" s="18"/>
      <c r="K397" s="20"/>
      <c r="L397" s="18"/>
    </row>
    <row r="398" spans="1:12" ht="30" customHeight="1" x14ac:dyDescent="0.3">
      <c r="A398" s="27" t="s">
        <v>1685</v>
      </c>
      <c r="B398" s="47" t="s">
        <v>750</v>
      </c>
      <c r="C398" s="47"/>
      <c r="D398" s="47" t="s">
        <v>160</v>
      </c>
      <c r="E398" s="46">
        <v>1986</v>
      </c>
      <c r="F398" s="46">
        <v>1</v>
      </c>
      <c r="G398" s="3"/>
      <c r="H398" s="4">
        <v>25</v>
      </c>
      <c r="I398" s="18">
        <f t="shared" si="6"/>
        <v>30.25</v>
      </c>
      <c r="J398" s="18" t="s">
        <v>10</v>
      </c>
      <c r="K398" s="20"/>
      <c r="L398" s="18"/>
    </row>
    <row r="399" spans="1:12" ht="30" customHeight="1" x14ac:dyDescent="0.3">
      <c r="A399" s="19" t="s">
        <v>1371</v>
      </c>
      <c r="B399" s="3" t="s">
        <v>1348</v>
      </c>
      <c r="C399" s="3"/>
      <c r="D399" s="3" t="s">
        <v>160</v>
      </c>
      <c r="E399" s="3">
        <v>1986</v>
      </c>
      <c r="F399" s="3">
        <v>2</v>
      </c>
      <c r="G399" s="3"/>
      <c r="H399" s="4">
        <v>25</v>
      </c>
      <c r="I399" s="18">
        <f t="shared" si="6"/>
        <v>30.25</v>
      </c>
      <c r="J399" s="18"/>
      <c r="K399" s="20"/>
      <c r="L399" s="18"/>
    </row>
    <row r="400" spans="1:12" ht="30" customHeight="1" x14ac:dyDescent="0.3">
      <c r="A400" s="19" t="s">
        <v>566</v>
      </c>
      <c r="B400" s="3" t="s">
        <v>545</v>
      </c>
      <c r="C400" s="3"/>
      <c r="D400" s="3" t="s">
        <v>160</v>
      </c>
      <c r="E400" s="3">
        <v>2020</v>
      </c>
      <c r="F400" s="3">
        <v>12</v>
      </c>
      <c r="G400" s="3"/>
      <c r="H400" s="4">
        <v>25</v>
      </c>
      <c r="I400" s="18">
        <f t="shared" si="6"/>
        <v>30.25</v>
      </c>
      <c r="J400" s="18"/>
      <c r="K400" s="20"/>
      <c r="L400" s="18"/>
    </row>
    <row r="401" spans="1:12" ht="30" customHeight="1" x14ac:dyDescent="0.3">
      <c r="A401" s="19" t="s">
        <v>1279</v>
      </c>
      <c r="B401" s="3" t="s">
        <v>1273</v>
      </c>
      <c r="C401" s="3"/>
      <c r="D401" s="3" t="s">
        <v>160</v>
      </c>
      <c r="E401" s="3">
        <v>1982</v>
      </c>
      <c r="F401" s="3">
        <v>1</v>
      </c>
      <c r="G401" s="3"/>
      <c r="H401" s="4">
        <v>25</v>
      </c>
      <c r="I401" s="18">
        <f t="shared" si="6"/>
        <v>30.25</v>
      </c>
      <c r="J401" s="18"/>
      <c r="K401" s="20"/>
      <c r="L401" s="18"/>
    </row>
    <row r="402" spans="1:12" ht="30" customHeight="1" x14ac:dyDescent="0.3">
      <c r="A402" s="27" t="s">
        <v>1384</v>
      </c>
      <c r="B402" s="47" t="s">
        <v>1274</v>
      </c>
      <c r="C402" s="47" t="s">
        <v>431</v>
      </c>
      <c r="D402" s="47" t="s">
        <v>160</v>
      </c>
      <c r="E402" s="46">
        <v>1999</v>
      </c>
      <c r="F402" s="46">
        <v>1</v>
      </c>
      <c r="G402" s="3"/>
      <c r="H402" s="4">
        <v>25</v>
      </c>
      <c r="I402" s="18">
        <f t="shared" si="6"/>
        <v>30.25</v>
      </c>
      <c r="J402" s="18"/>
      <c r="K402" s="20"/>
      <c r="L402" s="18"/>
    </row>
    <row r="403" spans="1:12" ht="30" customHeight="1" x14ac:dyDescent="0.3">
      <c r="A403" s="27" t="s">
        <v>1168</v>
      </c>
      <c r="B403" s="47" t="s">
        <v>1161</v>
      </c>
      <c r="C403" s="47"/>
      <c r="D403" s="47" t="s">
        <v>160</v>
      </c>
      <c r="E403" s="46">
        <v>1991</v>
      </c>
      <c r="F403" s="46">
        <v>1</v>
      </c>
      <c r="G403" s="3"/>
      <c r="H403" s="4">
        <v>25</v>
      </c>
      <c r="I403" s="18">
        <f t="shared" si="6"/>
        <v>30.25</v>
      </c>
      <c r="J403" s="18"/>
      <c r="K403" s="20"/>
      <c r="L403" s="18"/>
    </row>
    <row r="404" spans="1:12" ht="30" customHeight="1" x14ac:dyDescent="0.3">
      <c r="A404" s="64" t="s">
        <v>1373</v>
      </c>
      <c r="B404" s="47" t="s">
        <v>1347</v>
      </c>
      <c r="C404" s="47"/>
      <c r="D404" s="47" t="s">
        <v>160</v>
      </c>
      <c r="E404" s="46">
        <v>1968</v>
      </c>
      <c r="F404" s="46">
        <v>1</v>
      </c>
      <c r="G404" s="3"/>
      <c r="H404" s="4">
        <v>25</v>
      </c>
      <c r="I404" s="18">
        <f t="shared" si="6"/>
        <v>30.25</v>
      </c>
      <c r="J404" s="18" t="s">
        <v>10</v>
      </c>
      <c r="K404" s="20" t="s">
        <v>1297</v>
      </c>
      <c r="L404" s="18"/>
    </row>
    <row r="405" spans="1:12" ht="30" customHeight="1" x14ac:dyDescent="0.3">
      <c r="A405" s="50" t="s">
        <v>1281</v>
      </c>
      <c r="B405" s="49" t="s">
        <v>68</v>
      </c>
      <c r="C405" s="49"/>
      <c r="D405" s="48" t="s">
        <v>160</v>
      </c>
      <c r="E405" s="49">
        <v>1979</v>
      </c>
      <c r="F405" s="48">
        <v>1</v>
      </c>
      <c r="G405" s="48"/>
      <c r="H405" s="48">
        <v>25</v>
      </c>
      <c r="I405" s="18">
        <f t="shared" si="6"/>
        <v>30.25</v>
      </c>
      <c r="J405" s="18"/>
      <c r="K405" s="20"/>
      <c r="L405" s="18"/>
    </row>
    <row r="406" spans="1:12" ht="30" customHeight="1" x14ac:dyDescent="0.3">
      <c r="A406" s="27" t="s">
        <v>1172</v>
      </c>
      <c r="B406" s="47" t="s">
        <v>1159</v>
      </c>
      <c r="C406" s="47" t="s">
        <v>412</v>
      </c>
      <c r="D406" s="47" t="s">
        <v>160</v>
      </c>
      <c r="E406" s="46">
        <v>1990</v>
      </c>
      <c r="F406" s="46">
        <v>1</v>
      </c>
      <c r="G406" s="3"/>
      <c r="H406" s="4">
        <v>25</v>
      </c>
      <c r="I406" s="18">
        <f t="shared" si="6"/>
        <v>30.25</v>
      </c>
      <c r="J406" s="18" t="s">
        <v>10</v>
      </c>
      <c r="K406" s="20"/>
      <c r="L406" s="18"/>
    </row>
    <row r="407" spans="1:12" ht="30" customHeight="1" x14ac:dyDescent="0.3">
      <c r="A407" s="27" t="s">
        <v>1104</v>
      </c>
      <c r="B407" s="47" t="s">
        <v>1084</v>
      </c>
      <c r="C407" s="47"/>
      <c r="D407" s="47" t="s">
        <v>160</v>
      </c>
      <c r="E407" s="46">
        <v>1996</v>
      </c>
      <c r="F407" s="46">
        <v>1</v>
      </c>
      <c r="G407" s="3"/>
      <c r="H407" s="4">
        <v>25</v>
      </c>
      <c r="I407" s="18">
        <f t="shared" si="6"/>
        <v>30.25</v>
      </c>
      <c r="J407" s="18" t="s">
        <v>10</v>
      </c>
      <c r="K407" s="20"/>
      <c r="L407" s="18"/>
    </row>
    <row r="408" spans="1:12" ht="30" customHeight="1" x14ac:dyDescent="0.3">
      <c r="A408" s="27" t="s">
        <v>512</v>
      </c>
      <c r="B408" s="47" t="s">
        <v>511</v>
      </c>
      <c r="C408" s="47"/>
      <c r="D408" s="47" t="s">
        <v>160</v>
      </c>
      <c r="E408" s="46">
        <v>1986</v>
      </c>
      <c r="F408" s="46">
        <v>1</v>
      </c>
      <c r="G408" s="3"/>
      <c r="H408" s="4">
        <v>25</v>
      </c>
      <c r="I408" s="18">
        <f t="shared" si="6"/>
        <v>30.25</v>
      </c>
      <c r="J408" s="18" t="s">
        <v>10</v>
      </c>
      <c r="K408" s="20" t="s">
        <v>29</v>
      </c>
      <c r="L408" s="18"/>
    </row>
    <row r="409" spans="1:12" ht="30" customHeight="1" x14ac:dyDescent="0.3">
      <c r="A409" s="63" t="s">
        <v>1284</v>
      </c>
      <c r="B409" s="3" t="s">
        <v>1235</v>
      </c>
      <c r="C409" s="3"/>
      <c r="D409" s="3" t="s">
        <v>160</v>
      </c>
      <c r="E409" s="3">
        <v>1982</v>
      </c>
      <c r="F409" s="3">
        <v>2</v>
      </c>
      <c r="G409" s="3"/>
      <c r="H409" s="4">
        <v>25</v>
      </c>
      <c r="I409" s="18">
        <f t="shared" si="6"/>
        <v>30.25</v>
      </c>
      <c r="J409" s="18"/>
      <c r="K409" s="20"/>
      <c r="L409" s="18"/>
    </row>
    <row r="410" spans="1:12" ht="30" customHeight="1" x14ac:dyDescent="0.3">
      <c r="A410" s="64" t="s">
        <v>505</v>
      </c>
      <c r="B410" s="46" t="s">
        <v>495</v>
      </c>
      <c r="C410" s="47"/>
      <c r="D410" s="47" t="s">
        <v>160</v>
      </c>
      <c r="E410" s="46">
        <v>1985</v>
      </c>
      <c r="F410" s="46">
        <v>1</v>
      </c>
      <c r="G410" s="3"/>
      <c r="H410" s="4">
        <v>25</v>
      </c>
      <c r="I410" s="18">
        <f t="shared" si="6"/>
        <v>30.25</v>
      </c>
      <c r="J410" s="18"/>
      <c r="K410" s="20"/>
      <c r="L410" s="18"/>
    </row>
    <row r="411" spans="1:12" ht="30" customHeight="1" x14ac:dyDescent="0.3">
      <c r="A411" s="19" t="s">
        <v>715</v>
      </c>
      <c r="B411" s="3" t="s">
        <v>130</v>
      </c>
      <c r="C411" s="3"/>
      <c r="D411" s="3" t="s">
        <v>160</v>
      </c>
      <c r="E411" s="3">
        <v>2018</v>
      </c>
      <c r="F411" s="3">
        <v>6</v>
      </c>
      <c r="G411" s="3"/>
      <c r="H411" s="4">
        <v>25</v>
      </c>
      <c r="I411" s="18">
        <f t="shared" si="6"/>
        <v>30.25</v>
      </c>
      <c r="J411" s="3"/>
      <c r="K411" s="20" t="s">
        <v>62</v>
      </c>
      <c r="L411" s="18"/>
    </row>
    <row r="412" spans="1:12" ht="30" customHeight="1" x14ac:dyDescent="0.3">
      <c r="A412" s="27" t="s">
        <v>715</v>
      </c>
      <c r="B412" s="47" t="s">
        <v>130</v>
      </c>
      <c r="C412" s="47"/>
      <c r="D412" s="47" t="s">
        <v>160</v>
      </c>
      <c r="E412" s="46">
        <v>2019</v>
      </c>
      <c r="F412" s="46">
        <v>6</v>
      </c>
      <c r="G412" s="3"/>
      <c r="H412" s="4">
        <v>25</v>
      </c>
      <c r="I412" s="18">
        <f t="shared" si="6"/>
        <v>30.25</v>
      </c>
      <c r="J412" s="18"/>
      <c r="K412" s="20"/>
      <c r="L412" s="18"/>
    </row>
    <row r="413" spans="1:12" ht="30" customHeight="1" x14ac:dyDescent="0.3">
      <c r="A413" s="19" t="s">
        <v>715</v>
      </c>
      <c r="B413" s="3" t="s">
        <v>130</v>
      </c>
      <c r="C413" s="3"/>
      <c r="D413" s="3" t="s">
        <v>160</v>
      </c>
      <c r="E413" s="3">
        <v>2020</v>
      </c>
      <c r="F413" s="3">
        <v>6</v>
      </c>
      <c r="G413" s="3"/>
      <c r="H413" s="4">
        <v>25</v>
      </c>
      <c r="I413" s="18">
        <f t="shared" si="6"/>
        <v>30.25</v>
      </c>
      <c r="J413" s="18"/>
      <c r="K413" s="20"/>
      <c r="L413" s="18"/>
    </row>
    <row r="414" spans="1:12" ht="30" customHeight="1" x14ac:dyDescent="0.3">
      <c r="A414" s="27" t="s">
        <v>923</v>
      </c>
      <c r="B414" s="47" t="s">
        <v>755</v>
      </c>
      <c r="C414" s="47"/>
      <c r="D414" s="47" t="s">
        <v>47</v>
      </c>
      <c r="E414" s="46">
        <v>1970</v>
      </c>
      <c r="F414" s="46">
        <v>1</v>
      </c>
      <c r="G414" s="3"/>
      <c r="H414" s="4">
        <v>25</v>
      </c>
      <c r="I414" s="18">
        <f t="shared" si="6"/>
        <v>30.25</v>
      </c>
      <c r="J414" s="18" t="s">
        <v>10</v>
      </c>
      <c r="K414" s="20"/>
      <c r="L414" s="18"/>
    </row>
    <row r="415" spans="1:12" ht="30" customHeight="1" x14ac:dyDescent="0.3">
      <c r="A415" s="19" t="s">
        <v>920</v>
      </c>
      <c r="B415" s="48" t="s">
        <v>755</v>
      </c>
      <c r="C415" s="3"/>
      <c r="D415" s="3" t="s">
        <v>47</v>
      </c>
      <c r="E415" s="3" t="s">
        <v>907</v>
      </c>
      <c r="F415" s="3">
        <v>2</v>
      </c>
      <c r="G415" s="3"/>
      <c r="H415" s="4">
        <v>25</v>
      </c>
      <c r="I415" s="18">
        <f t="shared" si="6"/>
        <v>30.25</v>
      </c>
      <c r="J415" s="18"/>
      <c r="K415" s="20"/>
      <c r="L415" s="18"/>
    </row>
    <row r="416" spans="1:12" ht="30" customHeight="1" x14ac:dyDescent="0.3">
      <c r="A416" s="27" t="s">
        <v>361</v>
      </c>
      <c r="B416" s="47" t="s">
        <v>11</v>
      </c>
      <c r="C416" s="47"/>
      <c r="D416" s="47" t="s">
        <v>47</v>
      </c>
      <c r="E416" s="46">
        <v>1974</v>
      </c>
      <c r="F416" s="46">
        <v>1</v>
      </c>
      <c r="G416" s="3"/>
      <c r="H416" s="4">
        <v>25</v>
      </c>
      <c r="I416" s="18">
        <f t="shared" si="6"/>
        <v>30.25</v>
      </c>
      <c r="J416" s="18" t="s">
        <v>10</v>
      </c>
      <c r="K416" s="20"/>
      <c r="L416" s="18"/>
    </row>
    <row r="417" spans="1:12" ht="30" customHeight="1" x14ac:dyDescent="0.3">
      <c r="A417" s="19" t="s">
        <v>1597</v>
      </c>
      <c r="B417" s="3" t="s">
        <v>30</v>
      </c>
      <c r="C417" s="3"/>
      <c r="D417" s="3" t="s">
        <v>47</v>
      </c>
      <c r="E417" s="3">
        <v>1978</v>
      </c>
      <c r="F417" s="3">
        <v>4</v>
      </c>
      <c r="G417" s="3"/>
      <c r="H417" s="4">
        <v>25</v>
      </c>
      <c r="I417" s="18">
        <f t="shared" si="6"/>
        <v>30.25</v>
      </c>
      <c r="J417" s="18"/>
      <c r="K417" s="20"/>
      <c r="L417" s="18"/>
    </row>
    <row r="418" spans="1:12" ht="30" customHeight="1" x14ac:dyDescent="0.3">
      <c r="A418" s="19" t="s">
        <v>1502</v>
      </c>
      <c r="B418" s="3" t="s">
        <v>30</v>
      </c>
      <c r="C418" s="3"/>
      <c r="D418" s="3" t="s">
        <v>47</v>
      </c>
      <c r="E418" s="3">
        <v>1978</v>
      </c>
      <c r="F418" s="3">
        <v>1</v>
      </c>
      <c r="G418" s="3"/>
      <c r="H418" s="4">
        <v>25</v>
      </c>
      <c r="I418" s="18">
        <f t="shared" si="6"/>
        <v>30.25</v>
      </c>
      <c r="J418" s="18"/>
      <c r="K418" s="20"/>
      <c r="L418" s="18"/>
    </row>
    <row r="419" spans="1:12" ht="30" customHeight="1" x14ac:dyDescent="0.3">
      <c r="A419" s="19" t="s">
        <v>1475</v>
      </c>
      <c r="B419" s="3" t="s">
        <v>11</v>
      </c>
      <c r="C419" s="3"/>
      <c r="D419" s="3" t="s">
        <v>47</v>
      </c>
      <c r="E419" s="3">
        <v>2011</v>
      </c>
      <c r="F419" s="3">
        <v>12</v>
      </c>
      <c r="G419" s="3"/>
      <c r="H419" s="4">
        <v>25</v>
      </c>
      <c r="I419" s="18">
        <f t="shared" si="6"/>
        <v>30.25</v>
      </c>
      <c r="J419" s="3"/>
      <c r="K419" s="20"/>
      <c r="L419" s="18"/>
    </row>
    <row r="420" spans="1:12" ht="30" customHeight="1" x14ac:dyDescent="0.3">
      <c r="A420" s="27" t="s">
        <v>1359</v>
      </c>
      <c r="B420" s="47" t="s">
        <v>30</v>
      </c>
      <c r="C420" s="47"/>
      <c r="D420" s="47" t="s">
        <v>47</v>
      </c>
      <c r="E420" s="46">
        <v>1997</v>
      </c>
      <c r="F420" s="46">
        <v>1</v>
      </c>
      <c r="G420" s="3"/>
      <c r="H420" s="4">
        <v>25</v>
      </c>
      <c r="I420" s="18">
        <f t="shared" si="6"/>
        <v>30.25</v>
      </c>
      <c r="J420" s="18" t="s">
        <v>10</v>
      </c>
      <c r="K420" s="20"/>
      <c r="L420" s="18"/>
    </row>
    <row r="421" spans="1:12" ht="30" customHeight="1" x14ac:dyDescent="0.3">
      <c r="A421" s="27" t="s">
        <v>585</v>
      </c>
      <c r="B421" s="47" t="s">
        <v>20</v>
      </c>
      <c r="C421" s="47"/>
      <c r="D421" s="47" t="s">
        <v>47</v>
      </c>
      <c r="E421" s="46">
        <v>1975</v>
      </c>
      <c r="F421" s="46">
        <v>1</v>
      </c>
      <c r="G421" s="3"/>
      <c r="H421" s="4">
        <v>25</v>
      </c>
      <c r="I421" s="18">
        <f t="shared" si="6"/>
        <v>30.25</v>
      </c>
      <c r="J421" s="18" t="s">
        <v>10</v>
      </c>
      <c r="K421" s="20"/>
      <c r="L421" s="18"/>
    </row>
    <row r="422" spans="1:12" ht="30" customHeight="1" x14ac:dyDescent="0.3">
      <c r="A422" s="27" t="s">
        <v>1353</v>
      </c>
      <c r="B422" s="47" t="s">
        <v>755</v>
      </c>
      <c r="C422" s="47"/>
      <c r="D422" s="47" t="s">
        <v>47</v>
      </c>
      <c r="E422" s="46">
        <v>1985</v>
      </c>
      <c r="F422" s="46">
        <v>8</v>
      </c>
      <c r="G422" s="3"/>
      <c r="H422" s="4">
        <v>25</v>
      </c>
      <c r="I422" s="18">
        <f t="shared" si="6"/>
        <v>30.25</v>
      </c>
      <c r="J422" s="18"/>
      <c r="K422" s="20"/>
      <c r="L422" s="18"/>
    </row>
    <row r="423" spans="1:12" ht="30" customHeight="1" x14ac:dyDescent="0.3">
      <c r="A423" s="27" t="s">
        <v>1247</v>
      </c>
      <c r="B423" s="47" t="s">
        <v>18</v>
      </c>
      <c r="C423" s="47"/>
      <c r="D423" s="47" t="s">
        <v>47</v>
      </c>
      <c r="E423" s="46">
        <v>1975</v>
      </c>
      <c r="F423" s="46">
        <v>1</v>
      </c>
      <c r="G423" s="3"/>
      <c r="H423" s="4">
        <v>25</v>
      </c>
      <c r="I423" s="18">
        <f t="shared" si="6"/>
        <v>30.25</v>
      </c>
      <c r="J423" s="18" t="s">
        <v>10</v>
      </c>
      <c r="K423" s="20"/>
      <c r="L423" s="18"/>
    </row>
    <row r="424" spans="1:12" ht="30" customHeight="1" x14ac:dyDescent="0.3">
      <c r="A424" s="27" t="s">
        <v>1092</v>
      </c>
      <c r="B424" s="47" t="s">
        <v>755</v>
      </c>
      <c r="C424" s="47"/>
      <c r="D424" s="47" t="s">
        <v>47</v>
      </c>
      <c r="E424" s="46">
        <v>1995</v>
      </c>
      <c r="F424" s="46">
        <v>1</v>
      </c>
      <c r="G424" s="3"/>
      <c r="H424" s="4">
        <v>25</v>
      </c>
      <c r="I424" s="18">
        <f t="shared" si="6"/>
        <v>30.25</v>
      </c>
      <c r="J424" s="18"/>
      <c r="K424" s="20"/>
      <c r="L424" s="18"/>
    </row>
    <row r="425" spans="1:12" ht="30" customHeight="1" x14ac:dyDescent="0.3">
      <c r="A425" s="19" t="s">
        <v>52</v>
      </c>
      <c r="B425" s="3" t="s">
        <v>955</v>
      </c>
      <c r="C425" s="3"/>
      <c r="D425" s="3" t="s">
        <v>47</v>
      </c>
      <c r="E425" s="3">
        <v>1995</v>
      </c>
      <c r="F425" s="3">
        <v>0</v>
      </c>
      <c r="G425" s="3"/>
      <c r="H425" s="4">
        <v>25</v>
      </c>
      <c r="I425" s="18">
        <f t="shared" si="6"/>
        <v>30.25</v>
      </c>
      <c r="J425" s="3"/>
      <c r="K425" s="20"/>
      <c r="L425" s="18"/>
    </row>
    <row r="426" spans="1:12" ht="30" customHeight="1" x14ac:dyDescent="0.3">
      <c r="A426" s="19" t="s">
        <v>845</v>
      </c>
      <c r="B426" s="3" t="s">
        <v>15</v>
      </c>
      <c r="C426" s="3"/>
      <c r="D426" s="3" t="s">
        <v>47</v>
      </c>
      <c r="E426" s="3">
        <v>1989</v>
      </c>
      <c r="F426" s="3">
        <v>3</v>
      </c>
      <c r="G426" s="3">
        <v>0.375</v>
      </c>
      <c r="H426" s="4">
        <v>25</v>
      </c>
      <c r="I426" s="18">
        <f t="shared" si="6"/>
        <v>30.25</v>
      </c>
      <c r="J426" s="18"/>
      <c r="K426" s="20"/>
      <c r="L426" s="18"/>
    </row>
    <row r="427" spans="1:12" ht="30" customHeight="1" x14ac:dyDescent="0.3">
      <c r="A427" s="19" t="s">
        <v>310</v>
      </c>
      <c r="B427" s="3" t="s">
        <v>9</v>
      </c>
      <c r="C427" s="3"/>
      <c r="D427" s="3" t="s">
        <v>47</v>
      </c>
      <c r="E427" s="3">
        <v>2003</v>
      </c>
      <c r="F427" s="3">
        <v>12</v>
      </c>
      <c r="G427" s="3"/>
      <c r="H427" s="4">
        <v>25</v>
      </c>
      <c r="I427" s="18">
        <f t="shared" si="6"/>
        <v>30.25</v>
      </c>
      <c r="J427" s="18"/>
      <c r="K427" s="20" t="s">
        <v>41</v>
      </c>
      <c r="L427" s="18"/>
    </row>
    <row r="428" spans="1:12" ht="30" customHeight="1" x14ac:dyDescent="0.3">
      <c r="A428" s="64" t="s">
        <v>1471</v>
      </c>
      <c r="B428" s="47" t="s">
        <v>955</v>
      </c>
      <c r="C428" s="47"/>
      <c r="D428" s="3" t="s">
        <v>47</v>
      </c>
      <c r="E428" s="46">
        <v>2011</v>
      </c>
      <c r="F428" s="46">
        <v>12</v>
      </c>
      <c r="G428" s="3"/>
      <c r="H428" s="4">
        <v>25</v>
      </c>
      <c r="I428" s="18">
        <f t="shared" si="6"/>
        <v>30.25</v>
      </c>
      <c r="J428" s="18" t="s">
        <v>10</v>
      </c>
      <c r="K428" s="20"/>
      <c r="L428" s="18"/>
    </row>
    <row r="429" spans="1:12" ht="30" customHeight="1" x14ac:dyDescent="0.3">
      <c r="A429" s="19" t="s">
        <v>1595</v>
      </c>
      <c r="B429" s="3" t="s">
        <v>955</v>
      </c>
      <c r="C429" s="3"/>
      <c r="D429" s="3" t="s">
        <v>47</v>
      </c>
      <c r="E429" s="3">
        <v>1979</v>
      </c>
      <c r="F429" s="3">
        <v>3</v>
      </c>
      <c r="G429" s="3"/>
      <c r="H429" s="4">
        <v>25</v>
      </c>
      <c r="I429" s="18">
        <f t="shared" si="6"/>
        <v>30.25</v>
      </c>
      <c r="J429" s="18"/>
      <c r="K429" s="20"/>
      <c r="L429" s="18"/>
    </row>
    <row r="430" spans="1:12" ht="30" customHeight="1" x14ac:dyDescent="0.3">
      <c r="A430" s="19" t="s">
        <v>1251</v>
      </c>
      <c r="B430" s="3" t="s">
        <v>374</v>
      </c>
      <c r="C430" s="3"/>
      <c r="D430" s="3" t="s">
        <v>47</v>
      </c>
      <c r="E430" s="3">
        <v>1983</v>
      </c>
      <c r="F430" s="3">
        <v>1</v>
      </c>
      <c r="G430" s="3"/>
      <c r="H430" s="4">
        <v>25</v>
      </c>
      <c r="I430" s="18">
        <f t="shared" si="6"/>
        <v>30.25</v>
      </c>
      <c r="J430" s="18"/>
      <c r="K430" s="20"/>
      <c r="L430" s="18"/>
    </row>
    <row r="431" spans="1:12" ht="30" customHeight="1" x14ac:dyDescent="0.3">
      <c r="A431" s="19" t="s">
        <v>710</v>
      </c>
      <c r="B431" s="3" t="s">
        <v>19</v>
      </c>
      <c r="C431" s="3"/>
      <c r="D431" s="3" t="s">
        <v>47</v>
      </c>
      <c r="E431" s="3">
        <v>1979</v>
      </c>
      <c r="F431" s="3">
        <v>7</v>
      </c>
      <c r="G431" s="3"/>
      <c r="H431" s="4">
        <v>25</v>
      </c>
      <c r="I431" s="18">
        <f t="shared" si="6"/>
        <v>30.25</v>
      </c>
      <c r="J431" s="18"/>
      <c r="K431" s="20"/>
      <c r="L431" s="18"/>
    </row>
    <row r="432" spans="1:12" ht="30" customHeight="1" x14ac:dyDescent="0.3">
      <c r="A432" s="19" t="s">
        <v>46</v>
      </c>
      <c r="B432" s="3" t="s">
        <v>8</v>
      </c>
      <c r="C432" s="3" t="s">
        <v>1000</v>
      </c>
      <c r="D432" s="3" t="s">
        <v>47</v>
      </c>
      <c r="E432" s="3">
        <v>1990</v>
      </c>
      <c r="F432" s="3">
        <v>1</v>
      </c>
      <c r="G432" s="3"/>
      <c r="H432" s="4">
        <v>25</v>
      </c>
      <c r="I432" s="18">
        <f t="shared" si="6"/>
        <v>30.25</v>
      </c>
      <c r="J432" s="18"/>
      <c r="K432" s="20" t="s">
        <v>29</v>
      </c>
      <c r="L432" s="18"/>
    </row>
    <row r="433" spans="1:12" ht="30" customHeight="1" x14ac:dyDescent="0.3">
      <c r="A433" s="27" t="s">
        <v>1572</v>
      </c>
      <c r="B433" s="47" t="s">
        <v>359</v>
      </c>
      <c r="C433" s="47"/>
      <c r="D433" s="47" t="s">
        <v>47</v>
      </c>
      <c r="E433" s="46">
        <v>1983</v>
      </c>
      <c r="F433" s="46">
        <v>1</v>
      </c>
      <c r="G433" s="3"/>
      <c r="H433" s="4">
        <v>25</v>
      </c>
      <c r="I433" s="18">
        <f t="shared" si="6"/>
        <v>30.25</v>
      </c>
      <c r="J433" s="18" t="s">
        <v>10</v>
      </c>
      <c r="K433" s="20" t="s">
        <v>29</v>
      </c>
      <c r="L433" s="18"/>
    </row>
    <row r="434" spans="1:12" ht="30" customHeight="1" x14ac:dyDescent="0.3">
      <c r="A434" s="27" t="s">
        <v>690</v>
      </c>
      <c r="B434" s="47" t="s">
        <v>9</v>
      </c>
      <c r="C434" s="47"/>
      <c r="D434" s="47" t="s">
        <v>47</v>
      </c>
      <c r="E434" s="46">
        <v>1998</v>
      </c>
      <c r="F434" s="46">
        <v>1</v>
      </c>
      <c r="G434" s="3"/>
      <c r="H434" s="4">
        <v>25</v>
      </c>
      <c r="I434" s="18">
        <f t="shared" si="6"/>
        <v>30.25</v>
      </c>
      <c r="J434" s="18" t="s">
        <v>10</v>
      </c>
      <c r="K434" s="20"/>
      <c r="L434" s="18"/>
    </row>
    <row r="435" spans="1:12" ht="30" customHeight="1" x14ac:dyDescent="0.3">
      <c r="A435" s="27" t="s">
        <v>1513</v>
      </c>
      <c r="B435" s="47" t="s">
        <v>359</v>
      </c>
      <c r="C435" s="47"/>
      <c r="D435" s="47" t="s">
        <v>47</v>
      </c>
      <c r="E435" s="46">
        <v>1970</v>
      </c>
      <c r="F435" s="46">
        <v>3</v>
      </c>
      <c r="G435" s="3"/>
      <c r="H435" s="4">
        <v>25</v>
      </c>
      <c r="I435" s="18">
        <f t="shared" si="6"/>
        <v>30.25</v>
      </c>
      <c r="J435" s="18"/>
      <c r="K435" s="20"/>
      <c r="L435" s="18"/>
    </row>
    <row r="436" spans="1:12" ht="30" customHeight="1" x14ac:dyDescent="0.3">
      <c r="A436" s="19" t="s">
        <v>1599</v>
      </c>
      <c r="B436" s="3" t="s">
        <v>12</v>
      </c>
      <c r="C436" s="3"/>
      <c r="D436" s="3" t="s">
        <v>47</v>
      </c>
      <c r="E436" s="3">
        <v>1981</v>
      </c>
      <c r="F436" s="3">
        <v>1</v>
      </c>
      <c r="G436" s="3"/>
      <c r="H436" s="4">
        <v>25</v>
      </c>
      <c r="I436" s="18">
        <f t="shared" si="6"/>
        <v>30.25</v>
      </c>
      <c r="J436" s="18"/>
      <c r="K436" s="20"/>
      <c r="L436" s="18"/>
    </row>
    <row r="437" spans="1:12" ht="30" customHeight="1" x14ac:dyDescent="0.3">
      <c r="A437" s="19" t="s">
        <v>707</v>
      </c>
      <c r="B437" s="3" t="s">
        <v>401</v>
      </c>
      <c r="C437" s="3"/>
      <c r="D437" s="3" t="s">
        <v>47</v>
      </c>
      <c r="E437" s="3">
        <v>1975</v>
      </c>
      <c r="F437" s="3">
        <v>12</v>
      </c>
      <c r="G437" s="3"/>
      <c r="H437" s="4">
        <v>25</v>
      </c>
      <c r="I437" s="18">
        <f t="shared" si="6"/>
        <v>30.25</v>
      </c>
      <c r="J437" s="18"/>
      <c r="K437" s="20"/>
      <c r="L437" s="18"/>
    </row>
    <row r="438" spans="1:12" ht="30" customHeight="1" x14ac:dyDescent="0.3">
      <c r="A438" s="19" t="s">
        <v>1192</v>
      </c>
      <c r="B438" s="3" t="s">
        <v>9</v>
      </c>
      <c r="C438" s="3"/>
      <c r="D438" s="3" t="s">
        <v>47</v>
      </c>
      <c r="E438" s="3">
        <v>1979</v>
      </c>
      <c r="F438" s="3">
        <v>1</v>
      </c>
      <c r="G438" s="3"/>
      <c r="H438" s="4">
        <v>25</v>
      </c>
      <c r="I438" s="18">
        <f t="shared" si="6"/>
        <v>30.25</v>
      </c>
      <c r="J438" s="18"/>
      <c r="K438" s="20"/>
      <c r="L438" s="18"/>
    </row>
    <row r="439" spans="1:12" ht="30" customHeight="1" x14ac:dyDescent="0.3">
      <c r="A439" s="19" t="s">
        <v>433</v>
      </c>
      <c r="B439" s="3" t="s">
        <v>401</v>
      </c>
      <c r="C439" s="47"/>
      <c r="D439" s="3" t="s">
        <v>47</v>
      </c>
      <c r="E439" s="3">
        <v>1964</v>
      </c>
      <c r="F439" s="3">
        <v>1</v>
      </c>
      <c r="G439" s="3"/>
      <c r="H439" s="4">
        <v>25</v>
      </c>
      <c r="I439" s="18">
        <f t="shared" si="6"/>
        <v>30.25</v>
      </c>
      <c r="J439" s="18"/>
      <c r="K439" s="20"/>
      <c r="L439" s="18"/>
    </row>
    <row r="440" spans="1:12" ht="30" customHeight="1" x14ac:dyDescent="0.3">
      <c r="A440" s="27" t="s">
        <v>315</v>
      </c>
      <c r="B440" s="47" t="s">
        <v>359</v>
      </c>
      <c r="C440" s="47"/>
      <c r="D440" s="47" t="s">
        <v>47</v>
      </c>
      <c r="E440" s="46" t="s">
        <v>387</v>
      </c>
      <c r="F440" s="46">
        <v>1</v>
      </c>
      <c r="G440" s="3"/>
      <c r="H440" s="4">
        <v>25</v>
      </c>
      <c r="I440" s="18">
        <f t="shared" si="6"/>
        <v>30.25</v>
      </c>
      <c r="J440" s="18" t="s">
        <v>10</v>
      </c>
      <c r="K440" s="20"/>
      <c r="L440" s="18"/>
    </row>
    <row r="441" spans="1:12" ht="30" customHeight="1" x14ac:dyDescent="0.3">
      <c r="A441" s="19" t="s">
        <v>1692</v>
      </c>
      <c r="B441" s="3" t="s">
        <v>12</v>
      </c>
      <c r="C441" s="3"/>
      <c r="D441" s="3" t="s">
        <v>47</v>
      </c>
      <c r="E441" s="3">
        <v>1998</v>
      </c>
      <c r="F441" s="3">
        <v>12</v>
      </c>
      <c r="G441" s="3"/>
      <c r="H441" s="4">
        <v>25</v>
      </c>
      <c r="I441" s="18">
        <f t="shared" si="6"/>
        <v>30.25</v>
      </c>
      <c r="J441" s="3"/>
      <c r="K441" s="20" t="s">
        <v>62</v>
      </c>
      <c r="L441" s="18"/>
    </row>
    <row r="442" spans="1:12" ht="30" customHeight="1" x14ac:dyDescent="0.3">
      <c r="A442" s="19" t="s">
        <v>450</v>
      </c>
      <c r="B442" s="3" t="s">
        <v>359</v>
      </c>
      <c r="C442" s="3"/>
      <c r="D442" s="3" t="s">
        <v>47</v>
      </c>
      <c r="E442" s="3">
        <v>1975</v>
      </c>
      <c r="F442" s="3">
        <v>7</v>
      </c>
      <c r="G442" s="3"/>
      <c r="H442" s="4">
        <v>25</v>
      </c>
      <c r="I442" s="18">
        <f t="shared" si="6"/>
        <v>30.25</v>
      </c>
      <c r="J442" s="18"/>
      <c r="K442" s="20"/>
      <c r="L442" s="18"/>
    </row>
    <row r="443" spans="1:12" ht="30" customHeight="1" x14ac:dyDescent="0.3">
      <c r="A443" s="64" t="s">
        <v>514</v>
      </c>
      <c r="B443" s="47" t="s">
        <v>20</v>
      </c>
      <c r="C443" s="47"/>
      <c r="D443" s="3" t="s">
        <v>47</v>
      </c>
      <c r="E443" s="46">
        <v>1990</v>
      </c>
      <c r="F443" s="46">
        <v>1</v>
      </c>
      <c r="G443" s="3"/>
      <c r="H443" s="4">
        <v>25</v>
      </c>
      <c r="I443" s="18">
        <f t="shared" si="6"/>
        <v>30.25</v>
      </c>
      <c r="J443" s="18" t="s">
        <v>10</v>
      </c>
      <c r="K443" s="20"/>
      <c r="L443" s="18"/>
    </row>
    <row r="444" spans="1:12" ht="30" customHeight="1" x14ac:dyDescent="0.3">
      <c r="A444" s="63" t="s">
        <v>1256</v>
      </c>
      <c r="B444" s="3" t="s">
        <v>13</v>
      </c>
      <c r="C444" s="3"/>
      <c r="D444" s="3" t="s">
        <v>47</v>
      </c>
      <c r="E444" s="3">
        <v>1990</v>
      </c>
      <c r="F444" s="3">
        <v>1</v>
      </c>
      <c r="G444" s="3"/>
      <c r="H444" s="4">
        <v>25</v>
      </c>
      <c r="I444" s="18">
        <f t="shared" si="6"/>
        <v>30.25</v>
      </c>
      <c r="J444" s="18"/>
      <c r="K444" s="20"/>
      <c r="L444" s="18"/>
    </row>
    <row r="445" spans="1:12" ht="30" customHeight="1" x14ac:dyDescent="0.3">
      <c r="A445" s="27" t="s">
        <v>452</v>
      </c>
      <c r="B445" s="47" t="s">
        <v>12</v>
      </c>
      <c r="C445" s="47"/>
      <c r="D445" s="47" t="s">
        <v>47</v>
      </c>
      <c r="E445" s="46">
        <v>1978</v>
      </c>
      <c r="F445" s="46">
        <v>1</v>
      </c>
      <c r="G445" s="3"/>
      <c r="H445" s="4">
        <v>25</v>
      </c>
      <c r="I445" s="18">
        <f t="shared" ref="I445:I507" si="7">H445*$L$7</f>
        <v>30.25</v>
      </c>
      <c r="J445" s="18"/>
      <c r="K445" s="20"/>
      <c r="L445" s="18"/>
    </row>
    <row r="446" spans="1:12" ht="30" customHeight="1" x14ac:dyDescent="0.3">
      <c r="A446" s="27" t="s">
        <v>396</v>
      </c>
      <c r="B446" s="47" t="s">
        <v>395</v>
      </c>
      <c r="C446" s="47" t="s">
        <v>1000</v>
      </c>
      <c r="D446" s="47" t="s">
        <v>47</v>
      </c>
      <c r="E446" s="46">
        <v>1983</v>
      </c>
      <c r="F446" s="46">
        <v>2</v>
      </c>
      <c r="G446" s="3"/>
      <c r="H446" s="4">
        <v>25</v>
      </c>
      <c r="I446" s="18">
        <f t="shared" si="7"/>
        <v>30.25</v>
      </c>
      <c r="J446" s="18" t="s">
        <v>10</v>
      </c>
      <c r="K446" s="20"/>
      <c r="L446" s="18"/>
    </row>
    <row r="447" spans="1:12" ht="30" customHeight="1" x14ac:dyDescent="0.3">
      <c r="A447" s="27" t="s">
        <v>595</v>
      </c>
      <c r="B447" s="47" t="s">
        <v>11</v>
      </c>
      <c r="C447" s="47"/>
      <c r="D447" s="47" t="s">
        <v>47</v>
      </c>
      <c r="E447" s="46">
        <v>2008</v>
      </c>
      <c r="F447" s="46">
        <v>12</v>
      </c>
      <c r="G447" s="3"/>
      <c r="H447" s="4">
        <v>25</v>
      </c>
      <c r="I447" s="18">
        <f t="shared" si="7"/>
        <v>30.25</v>
      </c>
      <c r="J447" s="18" t="s">
        <v>10</v>
      </c>
      <c r="K447" s="20"/>
      <c r="L447" s="18"/>
    </row>
    <row r="448" spans="1:12" ht="30" customHeight="1" x14ac:dyDescent="0.3">
      <c r="A448" s="19" t="s">
        <v>1517</v>
      </c>
      <c r="B448" s="3" t="s">
        <v>551</v>
      </c>
      <c r="C448" s="3"/>
      <c r="D448" s="3" t="s">
        <v>47</v>
      </c>
      <c r="E448" s="3">
        <v>1975</v>
      </c>
      <c r="F448" s="3">
        <v>2</v>
      </c>
      <c r="G448" s="3"/>
      <c r="H448" s="4">
        <v>25</v>
      </c>
      <c r="I448" s="18">
        <f t="shared" si="7"/>
        <v>30.25</v>
      </c>
      <c r="J448" s="18"/>
      <c r="K448" s="20"/>
      <c r="L448" s="18"/>
    </row>
    <row r="449" spans="1:12" ht="30" customHeight="1" x14ac:dyDescent="0.3">
      <c r="A449" s="19" t="s">
        <v>981</v>
      </c>
      <c r="B449" s="3" t="s">
        <v>755</v>
      </c>
      <c r="C449" s="3"/>
      <c r="D449" s="3" t="s">
        <v>47</v>
      </c>
      <c r="E449" s="3">
        <v>1983</v>
      </c>
      <c r="F449" s="3">
        <v>2</v>
      </c>
      <c r="G449" s="3"/>
      <c r="H449" s="4">
        <v>25</v>
      </c>
      <c r="I449" s="18">
        <f t="shared" si="7"/>
        <v>30.25</v>
      </c>
      <c r="J449" s="18"/>
      <c r="K449" s="20"/>
      <c r="L449" s="18"/>
    </row>
    <row r="450" spans="1:12" ht="30" customHeight="1" x14ac:dyDescent="0.3">
      <c r="A450" s="27" t="s">
        <v>862</v>
      </c>
      <c r="B450" s="47" t="s">
        <v>8</v>
      </c>
      <c r="C450" s="47" t="s">
        <v>1000</v>
      </c>
      <c r="D450" s="47" t="s">
        <v>47</v>
      </c>
      <c r="E450" s="46">
        <v>1997</v>
      </c>
      <c r="F450" s="46">
        <v>5</v>
      </c>
      <c r="G450" s="3"/>
      <c r="H450" s="4">
        <v>25</v>
      </c>
      <c r="I450" s="18">
        <f t="shared" si="7"/>
        <v>30.25</v>
      </c>
      <c r="J450" s="18" t="s">
        <v>10</v>
      </c>
      <c r="K450" s="20"/>
      <c r="L450" s="18"/>
    </row>
    <row r="451" spans="1:12" ht="30" customHeight="1" x14ac:dyDescent="0.3">
      <c r="A451" s="27" t="s">
        <v>1653</v>
      </c>
      <c r="B451" s="47" t="s">
        <v>13</v>
      </c>
      <c r="C451" s="47"/>
      <c r="D451" s="47" t="s">
        <v>47</v>
      </c>
      <c r="E451" s="46">
        <v>1996</v>
      </c>
      <c r="F451" s="46">
        <v>1</v>
      </c>
      <c r="G451" s="3"/>
      <c r="H451" s="4">
        <v>25</v>
      </c>
      <c r="I451" s="18">
        <f t="shared" si="7"/>
        <v>30.25</v>
      </c>
      <c r="J451" s="18"/>
      <c r="K451" s="20"/>
      <c r="L451" s="18"/>
    </row>
    <row r="452" spans="1:12" ht="30" customHeight="1" x14ac:dyDescent="0.3">
      <c r="A452" s="27" t="s">
        <v>1654</v>
      </c>
      <c r="B452" s="47" t="s">
        <v>13</v>
      </c>
      <c r="C452" s="47"/>
      <c r="D452" s="47" t="s">
        <v>47</v>
      </c>
      <c r="E452" s="52">
        <v>1986</v>
      </c>
      <c r="F452" s="46">
        <v>3</v>
      </c>
      <c r="G452" s="3"/>
      <c r="H452" s="4">
        <v>25</v>
      </c>
      <c r="I452" s="18">
        <f t="shared" si="7"/>
        <v>30.25</v>
      </c>
      <c r="J452" s="18"/>
      <c r="K452" s="20"/>
      <c r="L452" s="18"/>
    </row>
    <row r="453" spans="1:12" ht="30" customHeight="1" x14ac:dyDescent="0.3">
      <c r="A453" s="19" t="s">
        <v>787</v>
      </c>
      <c r="B453" s="3" t="s">
        <v>1542</v>
      </c>
      <c r="C453" s="3"/>
      <c r="D453" s="3" t="s">
        <v>302</v>
      </c>
      <c r="E453" s="3">
        <v>1993</v>
      </c>
      <c r="F453" s="3">
        <v>1</v>
      </c>
      <c r="G453" s="3"/>
      <c r="H453" s="4">
        <v>25</v>
      </c>
      <c r="I453" s="18">
        <f t="shared" si="7"/>
        <v>30.25</v>
      </c>
      <c r="J453" s="18"/>
      <c r="K453" s="20"/>
      <c r="L453" s="18"/>
    </row>
    <row r="454" spans="1:12" ht="30" customHeight="1" x14ac:dyDescent="0.3">
      <c r="A454" s="19" t="s">
        <v>1193</v>
      </c>
      <c r="B454" s="3" t="s">
        <v>1156</v>
      </c>
      <c r="C454" s="3"/>
      <c r="D454" s="3" t="s">
        <v>302</v>
      </c>
      <c r="E454" s="3">
        <v>1975</v>
      </c>
      <c r="F454" s="3">
        <v>1</v>
      </c>
      <c r="G454" s="3"/>
      <c r="H454" s="4">
        <v>25</v>
      </c>
      <c r="I454" s="18">
        <f t="shared" si="7"/>
        <v>30.25</v>
      </c>
      <c r="J454" s="18"/>
      <c r="K454" s="20" t="s">
        <v>29</v>
      </c>
      <c r="L454" s="18"/>
    </row>
    <row r="455" spans="1:12" ht="30" customHeight="1" x14ac:dyDescent="0.3">
      <c r="A455" s="27" t="s">
        <v>737</v>
      </c>
      <c r="B455" s="47" t="s">
        <v>439</v>
      </c>
      <c r="C455" s="47"/>
      <c r="D455" s="47" t="s">
        <v>302</v>
      </c>
      <c r="E455" s="46">
        <v>1995</v>
      </c>
      <c r="F455" s="46">
        <v>1</v>
      </c>
      <c r="G455" s="3"/>
      <c r="H455" s="4">
        <v>25</v>
      </c>
      <c r="I455" s="18">
        <f t="shared" si="7"/>
        <v>30.25</v>
      </c>
      <c r="J455" s="18" t="s">
        <v>10</v>
      </c>
      <c r="K455" s="20" t="s">
        <v>451</v>
      </c>
      <c r="L455" s="18"/>
    </row>
    <row r="456" spans="1:12" ht="30" customHeight="1" x14ac:dyDescent="0.3">
      <c r="A456" s="19" t="s">
        <v>171</v>
      </c>
      <c r="B456" s="3" t="s">
        <v>462</v>
      </c>
      <c r="C456" s="3"/>
      <c r="D456" s="3" t="s">
        <v>302</v>
      </c>
      <c r="E456" s="3">
        <v>2009</v>
      </c>
      <c r="F456" s="3">
        <v>8</v>
      </c>
      <c r="G456" s="3"/>
      <c r="H456" s="4">
        <v>25</v>
      </c>
      <c r="I456" s="18">
        <f t="shared" si="7"/>
        <v>30.25</v>
      </c>
      <c r="J456" s="18"/>
      <c r="K456" s="20"/>
      <c r="L456" s="18"/>
    </row>
    <row r="457" spans="1:12" ht="30" customHeight="1" x14ac:dyDescent="0.3">
      <c r="A457" s="27" t="s">
        <v>1213</v>
      </c>
      <c r="B457" s="47" t="s">
        <v>1205</v>
      </c>
      <c r="C457" s="47"/>
      <c r="D457" s="47" t="s">
        <v>302</v>
      </c>
      <c r="E457" s="46">
        <v>1995</v>
      </c>
      <c r="F457" s="46">
        <v>5</v>
      </c>
      <c r="G457" s="3"/>
      <c r="H457" s="4">
        <v>25</v>
      </c>
      <c r="I457" s="18">
        <f t="shared" si="7"/>
        <v>30.25</v>
      </c>
      <c r="J457" s="18"/>
      <c r="K457" s="20"/>
      <c r="L457" s="18"/>
    </row>
    <row r="458" spans="1:12" ht="30" customHeight="1" x14ac:dyDescent="0.3">
      <c r="A458" s="19" t="s">
        <v>946</v>
      </c>
      <c r="B458" s="3" t="s">
        <v>909</v>
      </c>
      <c r="C458" s="3"/>
      <c r="D458" s="3" t="s">
        <v>302</v>
      </c>
      <c r="E458" s="3">
        <v>1970</v>
      </c>
      <c r="F458" s="3">
        <v>1</v>
      </c>
      <c r="G458" s="3">
        <v>1.5</v>
      </c>
      <c r="H458" s="4">
        <v>25</v>
      </c>
      <c r="I458" s="18">
        <f t="shared" si="7"/>
        <v>30.25</v>
      </c>
      <c r="J458" s="18"/>
      <c r="K458" s="20"/>
      <c r="L458" s="18"/>
    </row>
    <row r="459" spans="1:12" ht="30" customHeight="1" x14ac:dyDescent="0.3">
      <c r="A459" s="19" t="s">
        <v>384</v>
      </c>
      <c r="B459" s="3" t="s">
        <v>112</v>
      </c>
      <c r="C459" s="3"/>
      <c r="D459" s="3" t="s">
        <v>383</v>
      </c>
      <c r="E459" s="3">
        <v>1998</v>
      </c>
      <c r="F459" s="3">
        <v>1</v>
      </c>
      <c r="G459" s="3"/>
      <c r="H459" s="4">
        <v>25</v>
      </c>
      <c r="I459" s="18">
        <f t="shared" si="7"/>
        <v>30.25</v>
      </c>
      <c r="J459" s="18"/>
      <c r="K459" s="20"/>
      <c r="L459" s="18"/>
    </row>
    <row r="460" spans="1:12" ht="30" customHeight="1" x14ac:dyDescent="0.3">
      <c r="A460" s="27" t="s">
        <v>206</v>
      </c>
      <c r="B460" s="47" t="s">
        <v>96</v>
      </c>
      <c r="C460" s="47" t="s">
        <v>1001</v>
      </c>
      <c r="D460" s="47" t="s">
        <v>300</v>
      </c>
      <c r="E460" s="46" t="s">
        <v>205</v>
      </c>
      <c r="F460" s="46">
        <v>1</v>
      </c>
      <c r="G460" s="3"/>
      <c r="H460" s="4">
        <v>25</v>
      </c>
      <c r="I460" s="18">
        <f t="shared" si="7"/>
        <v>30.25</v>
      </c>
      <c r="J460" s="18"/>
      <c r="K460" s="20"/>
      <c r="L460" s="18"/>
    </row>
    <row r="461" spans="1:12" ht="30" customHeight="1" x14ac:dyDescent="0.3">
      <c r="A461" s="27" t="s">
        <v>235</v>
      </c>
      <c r="B461" s="47" t="s">
        <v>236</v>
      </c>
      <c r="C461" s="47"/>
      <c r="D461" s="47" t="s">
        <v>307</v>
      </c>
      <c r="E461" s="46" t="s">
        <v>207</v>
      </c>
      <c r="F461" s="46">
        <v>18</v>
      </c>
      <c r="G461" s="3"/>
      <c r="H461" s="4">
        <v>25</v>
      </c>
      <c r="I461" s="18">
        <f t="shared" si="7"/>
        <v>30.25</v>
      </c>
      <c r="J461" s="18"/>
      <c r="K461" s="20"/>
      <c r="L461" s="18"/>
    </row>
    <row r="462" spans="1:12" ht="30" customHeight="1" x14ac:dyDescent="0.3">
      <c r="A462" s="19" t="s">
        <v>245</v>
      </c>
      <c r="B462" s="3" t="s">
        <v>246</v>
      </c>
      <c r="C462" s="3"/>
      <c r="D462" s="3" t="s">
        <v>307</v>
      </c>
      <c r="E462" s="3" t="s">
        <v>207</v>
      </c>
      <c r="F462" s="3">
        <v>4</v>
      </c>
      <c r="G462" s="3"/>
      <c r="H462" s="4">
        <v>25</v>
      </c>
      <c r="I462" s="18">
        <f t="shared" si="7"/>
        <v>30.25</v>
      </c>
      <c r="J462" s="18"/>
      <c r="K462" s="20"/>
      <c r="L462" s="18"/>
    </row>
    <row r="463" spans="1:12" ht="30" customHeight="1" x14ac:dyDescent="0.3">
      <c r="A463" s="64" t="s">
        <v>225</v>
      </c>
      <c r="B463" s="47" t="s">
        <v>226</v>
      </c>
      <c r="C463" s="47"/>
      <c r="D463" s="47" t="s">
        <v>307</v>
      </c>
      <c r="E463" s="46" t="s">
        <v>207</v>
      </c>
      <c r="F463" s="46">
        <v>2</v>
      </c>
      <c r="G463" s="3"/>
      <c r="H463" s="4">
        <v>25</v>
      </c>
      <c r="I463" s="18">
        <f t="shared" si="7"/>
        <v>30.25</v>
      </c>
      <c r="J463" s="18" t="s">
        <v>10</v>
      </c>
      <c r="K463" s="20"/>
      <c r="L463" s="18"/>
    </row>
    <row r="464" spans="1:12" ht="30" customHeight="1" x14ac:dyDescent="0.3">
      <c r="A464" s="64" t="s">
        <v>247</v>
      </c>
      <c r="B464" s="47" t="s">
        <v>246</v>
      </c>
      <c r="C464" s="47"/>
      <c r="D464" s="47" t="s">
        <v>307</v>
      </c>
      <c r="E464" s="46" t="s">
        <v>207</v>
      </c>
      <c r="F464" s="46">
        <v>3</v>
      </c>
      <c r="G464" s="3"/>
      <c r="H464" s="4">
        <v>25</v>
      </c>
      <c r="I464" s="18">
        <f t="shared" si="7"/>
        <v>30.25</v>
      </c>
      <c r="J464" s="18" t="s">
        <v>10</v>
      </c>
      <c r="K464" s="20"/>
      <c r="L464" s="18"/>
    </row>
    <row r="465" spans="1:12" ht="30" customHeight="1" x14ac:dyDescent="0.3">
      <c r="A465" s="19" t="s">
        <v>248</v>
      </c>
      <c r="B465" s="3" t="s">
        <v>246</v>
      </c>
      <c r="C465" s="3"/>
      <c r="D465" s="3" t="s">
        <v>307</v>
      </c>
      <c r="E465" s="3" t="s">
        <v>207</v>
      </c>
      <c r="F465" s="3">
        <v>6</v>
      </c>
      <c r="G465" s="3"/>
      <c r="H465" s="4">
        <v>25</v>
      </c>
      <c r="I465" s="18">
        <f t="shared" si="7"/>
        <v>30.25</v>
      </c>
      <c r="J465" s="18"/>
      <c r="K465" s="20"/>
      <c r="L465" s="18"/>
    </row>
    <row r="466" spans="1:12" ht="30" customHeight="1" x14ac:dyDescent="0.3">
      <c r="A466" s="19" t="s">
        <v>257</v>
      </c>
      <c r="B466" s="3" t="s">
        <v>256</v>
      </c>
      <c r="C466" s="3"/>
      <c r="D466" s="3" t="s">
        <v>307</v>
      </c>
      <c r="E466" s="3" t="s">
        <v>207</v>
      </c>
      <c r="F466" s="3">
        <v>23</v>
      </c>
      <c r="G466" s="3"/>
      <c r="H466" s="4">
        <v>25</v>
      </c>
      <c r="I466" s="18">
        <f t="shared" si="7"/>
        <v>30.25</v>
      </c>
      <c r="J466" s="18"/>
      <c r="K466" s="20"/>
      <c r="L466" s="18"/>
    </row>
    <row r="467" spans="1:12" ht="30" customHeight="1" x14ac:dyDescent="0.3">
      <c r="A467" s="19" t="s">
        <v>215</v>
      </c>
      <c r="B467" s="3" t="s">
        <v>216</v>
      </c>
      <c r="C467" s="3"/>
      <c r="D467" s="3" t="s">
        <v>307</v>
      </c>
      <c r="E467" s="3" t="s">
        <v>207</v>
      </c>
      <c r="F467" s="3">
        <v>8</v>
      </c>
      <c r="G467" s="3"/>
      <c r="H467" s="4">
        <v>25</v>
      </c>
      <c r="I467" s="18">
        <f t="shared" si="7"/>
        <v>30.25</v>
      </c>
      <c r="J467" s="18"/>
      <c r="K467" s="20"/>
      <c r="L467" s="18"/>
    </row>
    <row r="468" spans="1:12" ht="30" customHeight="1" x14ac:dyDescent="0.3">
      <c r="A468" s="19" t="s">
        <v>218</v>
      </c>
      <c r="B468" s="3" t="s">
        <v>216</v>
      </c>
      <c r="C468" s="3"/>
      <c r="D468" s="3" t="s">
        <v>307</v>
      </c>
      <c r="E468" s="3" t="s">
        <v>207</v>
      </c>
      <c r="F468" s="3">
        <v>2</v>
      </c>
      <c r="G468" s="3"/>
      <c r="H468" s="4">
        <v>25</v>
      </c>
      <c r="I468" s="18">
        <f t="shared" si="7"/>
        <v>30.25</v>
      </c>
      <c r="J468" s="18"/>
      <c r="K468" s="20"/>
      <c r="L468" s="18"/>
    </row>
    <row r="469" spans="1:12" ht="30" customHeight="1" x14ac:dyDescent="0.3">
      <c r="A469" s="64" t="s">
        <v>221</v>
      </c>
      <c r="B469" s="47" t="s">
        <v>216</v>
      </c>
      <c r="C469" s="47"/>
      <c r="D469" s="3" t="s">
        <v>307</v>
      </c>
      <c r="E469" s="46" t="s">
        <v>207</v>
      </c>
      <c r="F469" s="46">
        <v>5</v>
      </c>
      <c r="G469" s="3"/>
      <c r="H469" s="4">
        <v>25</v>
      </c>
      <c r="I469" s="18">
        <f t="shared" si="7"/>
        <v>30.25</v>
      </c>
      <c r="J469" s="18" t="s">
        <v>10</v>
      </c>
      <c r="K469" s="20"/>
      <c r="L469" s="18"/>
    </row>
    <row r="470" spans="1:12" ht="30" customHeight="1" x14ac:dyDescent="0.3">
      <c r="A470" s="64" t="s">
        <v>222</v>
      </c>
      <c r="B470" s="46" t="s">
        <v>216</v>
      </c>
      <c r="C470" s="47"/>
      <c r="D470" s="47" t="s">
        <v>307</v>
      </c>
      <c r="E470" s="46" t="s">
        <v>207</v>
      </c>
      <c r="F470" s="46">
        <v>4</v>
      </c>
      <c r="G470" s="3"/>
      <c r="H470" s="4">
        <v>25</v>
      </c>
      <c r="I470" s="18">
        <f t="shared" si="7"/>
        <v>30.25</v>
      </c>
      <c r="J470" s="18"/>
      <c r="K470" s="20"/>
      <c r="L470" s="18"/>
    </row>
    <row r="471" spans="1:12" ht="30" customHeight="1" x14ac:dyDescent="0.3">
      <c r="A471" s="19" t="s">
        <v>229</v>
      </c>
      <c r="B471" s="3" t="s">
        <v>230</v>
      </c>
      <c r="C471" s="3"/>
      <c r="D471" s="3" t="s">
        <v>307</v>
      </c>
      <c r="E471" s="3" t="s">
        <v>207</v>
      </c>
      <c r="F471" s="3">
        <v>1</v>
      </c>
      <c r="G471" s="3"/>
      <c r="H471" s="4">
        <v>25</v>
      </c>
      <c r="I471" s="18">
        <f t="shared" si="7"/>
        <v>30.25</v>
      </c>
      <c r="J471" s="18"/>
      <c r="K471" s="20" t="s">
        <v>29</v>
      </c>
      <c r="L471" s="18"/>
    </row>
    <row r="472" spans="1:12" ht="30" customHeight="1" x14ac:dyDescent="0.3">
      <c r="A472" s="19" t="s">
        <v>229</v>
      </c>
      <c r="B472" s="3" t="s">
        <v>236</v>
      </c>
      <c r="C472" s="3"/>
      <c r="D472" s="3" t="s">
        <v>307</v>
      </c>
      <c r="E472" s="3" t="s">
        <v>207</v>
      </c>
      <c r="F472" s="3">
        <v>7</v>
      </c>
      <c r="G472" s="3"/>
      <c r="H472" s="4">
        <v>25</v>
      </c>
      <c r="I472" s="18">
        <f t="shared" si="7"/>
        <v>30.25</v>
      </c>
      <c r="J472" s="18"/>
      <c r="K472" s="20"/>
      <c r="L472" s="18"/>
    </row>
    <row r="473" spans="1:12" ht="30" customHeight="1" x14ac:dyDescent="0.3">
      <c r="A473" s="19" t="s">
        <v>240</v>
      </c>
      <c r="B473" s="3" t="s">
        <v>236</v>
      </c>
      <c r="C473" s="3"/>
      <c r="D473" s="3" t="s">
        <v>307</v>
      </c>
      <c r="E473" s="3" t="s">
        <v>207</v>
      </c>
      <c r="F473" s="3">
        <v>23</v>
      </c>
      <c r="G473" s="3"/>
      <c r="H473" s="4">
        <v>25</v>
      </c>
      <c r="I473" s="18">
        <f t="shared" si="7"/>
        <v>30.25</v>
      </c>
      <c r="J473" s="3"/>
      <c r="K473" s="20"/>
      <c r="L473" s="18"/>
    </row>
    <row r="474" spans="1:12" ht="30" customHeight="1" x14ac:dyDescent="0.3">
      <c r="A474" s="64" t="s">
        <v>249</v>
      </c>
      <c r="B474" s="47" t="s">
        <v>246</v>
      </c>
      <c r="C474" s="47"/>
      <c r="D474" s="47" t="s">
        <v>307</v>
      </c>
      <c r="E474" s="46" t="s">
        <v>207</v>
      </c>
      <c r="F474" s="46">
        <v>2</v>
      </c>
      <c r="G474" s="3"/>
      <c r="H474" s="4">
        <v>25</v>
      </c>
      <c r="I474" s="18">
        <f t="shared" si="7"/>
        <v>30.25</v>
      </c>
      <c r="J474" s="18"/>
      <c r="K474" s="20"/>
      <c r="L474" s="18"/>
    </row>
    <row r="475" spans="1:12" ht="30" customHeight="1" x14ac:dyDescent="0.3">
      <c r="A475" s="27" t="s">
        <v>251</v>
      </c>
      <c r="B475" s="47" t="s">
        <v>246</v>
      </c>
      <c r="C475" s="47"/>
      <c r="D475" s="47" t="s">
        <v>307</v>
      </c>
      <c r="E475" s="46" t="s">
        <v>207</v>
      </c>
      <c r="F475" s="46">
        <v>2</v>
      </c>
      <c r="G475" s="3"/>
      <c r="H475" s="4">
        <v>25</v>
      </c>
      <c r="I475" s="18">
        <f t="shared" si="7"/>
        <v>30.25</v>
      </c>
      <c r="J475" s="18" t="s">
        <v>10</v>
      </c>
      <c r="K475" s="20"/>
      <c r="L475" s="18"/>
    </row>
    <row r="476" spans="1:12" ht="30" customHeight="1" x14ac:dyDescent="0.3">
      <c r="A476" s="19" t="s">
        <v>252</v>
      </c>
      <c r="B476" s="3" t="s">
        <v>246</v>
      </c>
      <c r="C476" s="3"/>
      <c r="D476" s="3" t="s">
        <v>307</v>
      </c>
      <c r="E476" s="3" t="s">
        <v>207</v>
      </c>
      <c r="F476" s="3">
        <v>2</v>
      </c>
      <c r="G476" s="3"/>
      <c r="H476" s="4">
        <v>25</v>
      </c>
      <c r="I476" s="18">
        <f t="shared" si="7"/>
        <v>30.25</v>
      </c>
      <c r="J476" s="18"/>
      <c r="K476" s="20"/>
      <c r="L476" s="18"/>
    </row>
    <row r="477" spans="1:12" ht="30" customHeight="1" x14ac:dyDescent="0.3">
      <c r="A477" s="19" t="s">
        <v>253</v>
      </c>
      <c r="B477" s="3" t="s">
        <v>246</v>
      </c>
      <c r="C477" s="3"/>
      <c r="D477" s="3" t="s">
        <v>307</v>
      </c>
      <c r="E477" s="3" t="s">
        <v>207</v>
      </c>
      <c r="F477" s="3">
        <v>10</v>
      </c>
      <c r="G477" s="3"/>
      <c r="H477" s="4">
        <v>25</v>
      </c>
      <c r="I477" s="18">
        <f t="shared" si="7"/>
        <v>30.25</v>
      </c>
      <c r="J477" s="18"/>
      <c r="K477" s="20"/>
      <c r="L477" s="18"/>
    </row>
    <row r="478" spans="1:12" ht="30" customHeight="1" x14ac:dyDescent="0.3">
      <c r="A478" s="64" t="s">
        <v>254</v>
      </c>
      <c r="B478" s="47" t="s">
        <v>246</v>
      </c>
      <c r="C478" s="47"/>
      <c r="D478" s="47" t="s">
        <v>307</v>
      </c>
      <c r="E478" s="46" t="s">
        <v>207</v>
      </c>
      <c r="F478" s="46">
        <v>12</v>
      </c>
      <c r="G478" s="3"/>
      <c r="H478" s="4">
        <v>25</v>
      </c>
      <c r="I478" s="18">
        <f t="shared" si="7"/>
        <v>30.25</v>
      </c>
      <c r="J478" s="18" t="s">
        <v>10</v>
      </c>
      <c r="K478" s="20"/>
      <c r="L478" s="18"/>
    </row>
    <row r="479" spans="1:12" ht="30" customHeight="1" x14ac:dyDescent="0.3">
      <c r="A479" s="64" t="s">
        <v>224</v>
      </c>
      <c r="B479" s="47" t="s">
        <v>216</v>
      </c>
      <c r="C479" s="47"/>
      <c r="D479" s="3" t="s">
        <v>307</v>
      </c>
      <c r="E479" s="46" t="s">
        <v>207</v>
      </c>
      <c r="F479" s="46">
        <v>9</v>
      </c>
      <c r="G479" s="3"/>
      <c r="H479" s="4">
        <v>25</v>
      </c>
      <c r="I479" s="18">
        <f t="shared" si="7"/>
        <v>30.25</v>
      </c>
      <c r="J479" s="18" t="s">
        <v>10</v>
      </c>
      <c r="K479" s="20"/>
      <c r="L479" s="18"/>
    </row>
    <row r="480" spans="1:12" ht="30" customHeight="1" x14ac:dyDescent="0.3">
      <c r="A480" s="19" t="s">
        <v>255</v>
      </c>
      <c r="B480" s="3" t="s">
        <v>246</v>
      </c>
      <c r="C480" s="3"/>
      <c r="D480" s="3" t="s">
        <v>307</v>
      </c>
      <c r="E480" s="3" t="s">
        <v>207</v>
      </c>
      <c r="F480" s="3">
        <v>3</v>
      </c>
      <c r="G480" s="3"/>
      <c r="H480" s="4">
        <v>25</v>
      </c>
      <c r="I480" s="18">
        <f t="shared" si="7"/>
        <v>30.25</v>
      </c>
      <c r="J480" s="18"/>
      <c r="K480" s="20"/>
      <c r="L480" s="18"/>
    </row>
    <row r="481" spans="1:12" ht="30" customHeight="1" x14ac:dyDescent="0.3">
      <c r="A481" s="19" t="s">
        <v>259</v>
      </c>
      <c r="B481" s="3" t="s">
        <v>260</v>
      </c>
      <c r="C481" s="3" t="s">
        <v>412</v>
      </c>
      <c r="D481" s="3" t="s">
        <v>308</v>
      </c>
      <c r="E481" s="3" t="s">
        <v>207</v>
      </c>
      <c r="F481" s="3">
        <v>3</v>
      </c>
      <c r="G481" s="3"/>
      <c r="H481" s="4">
        <v>25</v>
      </c>
      <c r="I481" s="18">
        <f t="shared" si="7"/>
        <v>30.25</v>
      </c>
      <c r="J481" s="18"/>
      <c r="K481" s="20"/>
      <c r="L481" s="18"/>
    </row>
    <row r="482" spans="1:12" ht="30" customHeight="1" x14ac:dyDescent="0.3">
      <c r="A482" s="19" t="s">
        <v>75</v>
      </c>
      <c r="B482" s="3" t="s">
        <v>73</v>
      </c>
      <c r="C482" s="3" t="s">
        <v>412</v>
      </c>
      <c r="D482" s="3" t="s">
        <v>308</v>
      </c>
      <c r="E482" s="3">
        <v>1969</v>
      </c>
      <c r="F482" s="3">
        <v>1</v>
      </c>
      <c r="G482" s="3"/>
      <c r="H482" s="4">
        <v>25</v>
      </c>
      <c r="I482" s="18">
        <f t="shared" si="7"/>
        <v>30.25</v>
      </c>
      <c r="J482" s="18"/>
      <c r="K482" s="20"/>
      <c r="L482" s="18"/>
    </row>
    <row r="483" spans="1:12" ht="30" customHeight="1" x14ac:dyDescent="0.3">
      <c r="A483" s="19" t="s">
        <v>670</v>
      </c>
      <c r="B483" s="3" t="s">
        <v>669</v>
      </c>
      <c r="C483" s="3" t="s">
        <v>412</v>
      </c>
      <c r="D483" s="3" t="s">
        <v>308</v>
      </c>
      <c r="E483" s="3">
        <v>2017</v>
      </c>
      <c r="F483" s="3">
        <v>1</v>
      </c>
      <c r="G483" s="3"/>
      <c r="H483" s="4">
        <v>25</v>
      </c>
      <c r="I483" s="18">
        <f t="shared" si="7"/>
        <v>30.25</v>
      </c>
      <c r="J483" s="18"/>
      <c r="K483" s="20"/>
      <c r="L483" s="18"/>
    </row>
    <row r="484" spans="1:12" ht="30" customHeight="1" x14ac:dyDescent="0.3">
      <c r="A484" s="64" t="s">
        <v>673</v>
      </c>
      <c r="B484" s="47" t="s">
        <v>161</v>
      </c>
      <c r="C484" s="47"/>
      <c r="D484" s="47" t="s">
        <v>303</v>
      </c>
      <c r="E484" s="46">
        <v>2012</v>
      </c>
      <c r="F484" s="46">
        <v>12</v>
      </c>
      <c r="G484" s="3"/>
      <c r="H484" s="4">
        <v>25</v>
      </c>
      <c r="I484" s="18">
        <f t="shared" si="7"/>
        <v>30.25</v>
      </c>
      <c r="J484" s="18" t="s">
        <v>10</v>
      </c>
      <c r="K484" s="61"/>
      <c r="L484" s="18"/>
    </row>
    <row r="485" spans="1:12" ht="30" customHeight="1" x14ac:dyDescent="0.3">
      <c r="A485" s="63" t="s">
        <v>1380</v>
      </c>
      <c r="B485" s="3" t="s">
        <v>1242</v>
      </c>
      <c r="C485" s="3"/>
      <c r="D485" s="3" t="s">
        <v>303</v>
      </c>
      <c r="E485" s="3">
        <v>1988</v>
      </c>
      <c r="F485" s="3">
        <v>1</v>
      </c>
      <c r="G485" s="3"/>
      <c r="H485" s="4">
        <v>25</v>
      </c>
      <c r="I485" s="18">
        <f t="shared" si="7"/>
        <v>30.25</v>
      </c>
      <c r="J485" s="18"/>
      <c r="K485" s="20"/>
      <c r="L485" s="18"/>
    </row>
    <row r="486" spans="1:12" ht="30" customHeight="1" x14ac:dyDescent="0.3">
      <c r="A486" s="64" t="s">
        <v>152</v>
      </c>
      <c r="B486" s="47" t="s">
        <v>153</v>
      </c>
      <c r="C486" s="47"/>
      <c r="D486" s="47" t="s">
        <v>303</v>
      </c>
      <c r="E486" s="46">
        <v>2009</v>
      </c>
      <c r="F486" s="46">
        <v>3</v>
      </c>
      <c r="G486" s="3"/>
      <c r="H486" s="4">
        <v>25</v>
      </c>
      <c r="I486" s="18">
        <f t="shared" si="7"/>
        <v>30.25</v>
      </c>
      <c r="J486" s="18"/>
      <c r="K486" s="20"/>
      <c r="L486" s="18"/>
    </row>
    <row r="487" spans="1:12" ht="30" customHeight="1" x14ac:dyDescent="0.3">
      <c r="A487" s="27" t="s">
        <v>1063</v>
      </c>
      <c r="B487" s="47" t="s">
        <v>161</v>
      </c>
      <c r="C487" s="47"/>
      <c r="D487" s="47" t="s">
        <v>303</v>
      </c>
      <c r="E487" s="46">
        <v>2012</v>
      </c>
      <c r="F487" s="46">
        <v>12</v>
      </c>
      <c r="G487" s="3"/>
      <c r="H487" s="4">
        <v>25</v>
      </c>
      <c r="I487" s="18">
        <f t="shared" si="7"/>
        <v>30.25</v>
      </c>
      <c r="J487" s="18"/>
      <c r="K487" s="20"/>
      <c r="L487" s="18"/>
    </row>
    <row r="488" spans="1:12" ht="30" customHeight="1" x14ac:dyDescent="0.3">
      <c r="A488" s="27" t="s">
        <v>86</v>
      </c>
      <c r="B488" s="47" t="s">
        <v>87</v>
      </c>
      <c r="C488" s="47" t="s">
        <v>1000</v>
      </c>
      <c r="D488" s="47" t="s">
        <v>303</v>
      </c>
      <c r="E488" s="46">
        <v>1986</v>
      </c>
      <c r="F488" s="46">
        <v>2</v>
      </c>
      <c r="G488" s="3">
        <v>0.375</v>
      </c>
      <c r="H488" s="4">
        <v>25</v>
      </c>
      <c r="I488" s="18">
        <f t="shared" si="7"/>
        <v>30.25</v>
      </c>
      <c r="J488" s="18" t="s">
        <v>10</v>
      </c>
      <c r="K488" s="20"/>
      <c r="L488" s="18"/>
    </row>
    <row r="489" spans="1:12" ht="30" customHeight="1" x14ac:dyDescent="0.3">
      <c r="A489" s="63" t="s">
        <v>1529</v>
      </c>
      <c r="B489" s="3" t="s">
        <v>1528</v>
      </c>
      <c r="C489" s="3" t="s">
        <v>431</v>
      </c>
      <c r="D489" s="3" t="s">
        <v>303</v>
      </c>
      <c r="E489" s="3">
        <v>1993</v>
      </c>
      <c r="F489" s="3">
        <v>2</v>
      </c>
      <c r="G489" s="3"/>
      <c r="H489" s="4">
        <v>25</v>
      </c>
      <c r="I489" s="18">
        <f t="shared" si="7"/>
        <v>30.25</v>
      </c>
      <c r="J489" s="18"/>
      <c r="K489" s="20"/>
      <c r="L489" s="18"/>
    </row>
    <row r="490" spans="1:12" ht="30" customHeight="1" x14ac:dyDescent="0.3">
      <c r="A490" s="63" t="s">
        <v>672</v>
      </c>
      <c r="B490" s="3" t="s">
        <v>161</v>
      </c>
      <c r="C490" s="3"/>
      <c r="D490" s="3" t="s">
        <v>303</v>
      </c>
      <c r="E490" s="3">
        <v>2011</v>
      </c>
      <c r="F490" s="3">
        <v>6</v>
      </c>
      <c r="G490" s="3"/>
      <c r="H490" s="4">
        <v>25</v>
      </c>
      <c r="I490" s="18">
        <f t="shared" si="7"/>
        <v>30.25</v>
      </c>
      <c r="J490" s="18"/>
      <c r="K490" s="20" t="s">
        <v>41</v>
      </c>
      <c r="L490" s="18"/>
    </row>
    <row r="491" spans="1:12" ht="30" customHeight="1" x14ac:dyDescent="0.3">
      <c r="A491" s="63" t="s">
        <v>672</v>
      </c>
      <c r="B491" s="3" t="s">
        <v>161</v>
      </c>
      <c r="C491" s="3"/>
      <c r="D491" s="3" t="s">
        <v>303</v>
      </c>
      <c r="E491" s="3">
        <v>2019</v>
      </c>
      <c r="F491" s="3">
        <v>12</v>
      </c>
      <c r="G491" s="3"/>
      <c r="H491" s="4">
        <v>25</v>
      </c>
      <c r="I491" s="18">
        <f t="shared" si="7"/>
        <v>30.25</v>
      </c>
      <c r="J491" s="18"/>
      <c r="K491" s="20" t="s">
        <v>41</v>
      </c>
      <c r="L491" s="18"/>
    </row>
    <row r="492" spans="1:12" ht="30" customHeight="1" x14ac:dyDescent="0.3">
      <c r="A492" s="63" t="s">
        <v>1198</v>
      </c>
      <c r="B492" s="3" t="s">
        <v>1165</v>
      </c>
      <c r="C492" s="3"/>
      <c r="D492" s="3" t="s">
        <v>303</v>
      </c>
      <c r="E492" s="3">
        <v>1988</v>
      </c>
      <c r="F492" s="3">
        <v>1</v>
      </c>
      <c r="G492" s="3"/>
      <c r="H492" s="4">
        <v>25</v>
      </c>
      <c r="I492" s="18">
        <f t="shared" si="7"/>
        <v>30.25</v>
      </c>
      <c r="J492" s="18"/>
      <c r="K492" s="20"/>
      <c r="L492" s="18"/>
    </row>
    <row r="493" spans="1:12" ht="30" customHeight="1" x14ac:dyDescent="0.3">
      <c r="A493" s="19" t="s">
        <v>210</v>
      </c>
      <c r="B493" s="3" t="s">
        <v>209</v>
      </c>
      <c r="C493" s="3" t="s">
        <v>1001</v>
      </c>
      <c r="D493" s="3" t="s">
        <v>300</v>
      </c>
      <c r="E493" s="3" t="s">
        <v>207</v>
      </c>
      <c r="F493" s="3">
        <v>12</v>
      </c>
      <c r="G493" s="3"/>
      <c r="H493" s="4">
        <v>25.21</v>
      </c>
      <c r="I493" s="18">
        <f t="shared" si="7"/>
        <v>30.504100000000001</v>
      </c>
      <c r="J493" s="18"/>
      <c r="K493" s="20"/>
      <c r="L493" s="18"/>
    </row>
    <row r="494" spans="1:12" ht="30" customHeight="1" x14ac:dyDescent="0.3">
      <c r="A494" s="19" t="s">
        <v>1491</v>
      </c>
      <c r="B494" s="3" t="s">
        <v>537</v>
      </c>
      <c r="C494" s="3" t="s">
        <v>412</v>
      </c>
      <c r="D494" s="3" t="s">
        <v>160</v>
      </c>
      <c r="E494" s="3">
        <v>2021</v>
      </c>
      <c r="F494" s="3">
        <v>6</v>
      </c>
      <c r="G494" s="3"/>
      <c r="H494" s="4">
        <v>26</v>
      </c>
      <c r="I494" s="18">
        <f t="shared" si="7"/>
        <v>31.46</v>
      </c>
      <c r="J494" s="18"/>
      <c r="K494" s="20"/>
      <c r="L494" s="18"/>
    </row>
    <row r="495" spans="1:12" ht="30" customHeight="1" x14ac:dyDescent="0.3">
      <c r="A495" s="27" t="s">
        <v>566</v>
      </c>
      <c r="B495" s="47" t="s">
        <v>545</v>
      </c>
      <c r="C495" s="47"/>
      <c r="D495" s="47" t="s">
        <v>160</v>
      </c>
      <c r="E495" s="46">
        <v>2021</v>
      </c>
      <c r="F495" s="46">
        <v>12</v>
      </c>
      <c r="G495" s="3"/>
      <c r="H495" s="4">
        <v>26</v>
      </c>
      <c r="I495" s="18">
        <f t="shared" si="7"/>
        <v>31.46</v>
      </c>
      <c r="J495" s="18"/>
      <c r="K495" s="20"/>
      <c r="L495" s="18"/>
    </row>
    <row r="496" spans="1:12" ht="30" customHeight="1" x14ac:dyDescent="0.3">
      <c r="A496" s="27" t="s">
        <v>1609</v>
      </c>
      <c r="B496" s="3" t="s">
        <v>13</v>
      </c>
      <c r="C496" s="3" t="s">
        <v>431</v>
      </c>
      <c r="D496" s="3" t="s">
        <v>47</v>
      </c>
      <c r="E496" s="3">
        <v>2011</v>
      </c>
      <c r="F496" s="3">
        <v>24</v>
      </c>
      <c r="G496" s="3"/>
      <c r="H496" s="4">
        <v>26</v>
      </c>
      <c r="I496" s="18">
        <f t="shared" si="7"/>
        <v>31.46</v>
      </c>
      <c r="J496" s="3"/>
      <c r="K496" s="20"/>
      <c r="L496" s="18"/>
    </row>
    <row r="497" spans="1:12" ht="30" customHeight="1" x14ac:dyDescent="0.3">
      <c r="A497" s="27" t="s">
        <v>953</v>
      </c>
      <c r="B497" s="47" t="s">
        <v>952</v>
      </c>
      <c r="C497" s="47"/>
      <c r="D497" s="47" t="s">
        <v>302</v>
      </c>
      <c r="E497" s="46">
        <v>2021</v>
      </c>
      <c r="F497" s="46">
        <v>6</v>
      </c>
      <c r="G497" s="3"/>
      <c r="H497" s="4">
        <v>26.36</v>
      </c>
      <c r="I497" s="18">
        <f t="shared" si="7"/>
        <v>31.895599999999998</v>
      </c>
      <c r="J497" s="18"/>
      <c r="K497" s="20"/>
      <c r="L497" s="18"/>
    </row>
    <row r="498" spans="1:12" ht="30" customHeight="1" x14ac:dyDescent="0.3">
      <c r="A498" s="27" t="s">
        <v>1647</v>
      </c>
      <c r="B498" s="47" t="s">
        <v>169</v>
      </c>
      <c r="C498" s="47"/>
      <c r="D498" s="47" t="s">
        <v>160</v>
      </c>
      <c r="E498" s="46">
        <v>2022</v>
      </c>
      <c r="F498" s="46">
        <v>12</v>
      </c>
      <c r="G498" s="3"/>
      <c r="H498" s="4">
        <v>26.45</v>
      </c>
      <c r="I498" s="18">
        <f t="shared" si="7"/>
        <v>32.0045</v>
      </c>
      <c r="J498" s="18" t="s">
        <v>10</v>
      </c>
      <c r="K498" s="20"/>
      <c r="L498" s="18"/>
    </row>
    <row r="499" spans="1:12" ht="30" customHeight="1" x14ac:dyDescent="0.3">
      <c r="A499" s="19" t="s">
        <v>1016</v>
      </c>
      <c r="B499" s="3" t="s">
        <v>1017</v>
      </c>
      <c r="C499" s="3" t="s">
        <v>412</v>
      </c>
      <c r="D499" s="3" t="s">
        <v>160</v>
      </c>
      <c r="E499" s="3">
        <v>2020</v>
      </c>
      <c r="F499" s="3">
        <v>6</v>
      </c>
      <c r="G499" s="3"/>
      <c r="H499" s="4">
        <v>26.45</v>
      </c>
      <c r="I499" s="18">
        <f t="shared" si="7"/>
        <v>32.0045</v>
      </c>
      <c r="J499" s="3"/>
      <c r="K499" s="20" t="s">
        <v>62</v>
      </c>
      <c r="L499" s="18"/>
    </row>
    <row r="500" spans="1:12" ht="30" customHeight="1" x14ac:dyDescent="0.3">
      <c r="A500" s="27" t="s">
        <v>1490</v>
      </c>
      <c r="B500" s="47" t="s">
        <v>537</v>
      </c>
      <c r="C500" s="47" t="s">
        <v>412</v>
      </c>
      <c r="D500" s="47" t="s">
        <v>160</v>
      </c>
      <c r="E500" s="46">
        <v>2021</v>
      </c>
      <c r="F500" s="46">
        <v>2</v>
      </c>
      <c r="G500" s="3"/>
      <c r="H500" s="4">
        <v>26.86</v>
      </c>
      <c r="I500" s="18">
        <f t="shared" si="7"/>
        <v>32.500599999999999</v>
      </c>
      <c r="J500" s="18" t="s">
        <v>10</v>
      </c>
      <c r="K500" s="20" t="s">
        <v>29</v>
      </c>
      <c r="L500" s="18"/>
    </row>
    <row r="501" spans="1:12" ht="30" customHeight="1" x14ac:dyDescent="0.3">
      <c r="A501" s="63" t="s">
        <v>980</v>
      </c>
      <c r="B501" s="3" t="s">
        <v>979</v>
      </c>
      <c r="C501" s="3"/>
      <c r="D501" s="3" t="s">
        <v>160</v>
      </c>
      <c r="E501" s="3">
        <v>2020</v>
      </c>
      <c r="F501" s="3">
        <v>6</v>
      </c>
      <c r="G501" s="3"/>
      <c r="H501" s="4">
        <v>27</v>
      </c>
      <c r="I501" s="18">
        <f t="shared" si="7"/>
        <v>32.67</v>
      </c>
      <c r="J501" s="18"/>
      <c r="K501" s="20"/>
      <c r="L501" s="18"/>
    </row>
    <row r="502" spans="1:12" ht="30" customHeight="1" x14ac:dyDescent="0.3">
      <c r="A502" s="19" t="s">
        <v>734</v>
      </c>
      <c r="B502" s="3" t="s">
        <v>11</v>
      </c>
      <c r="C502" s="3"/>
      <c r="D502" s="3" t="s">
        <v>47</v>
      </c>
      <c r="E502" s="3">
        <v>2015</v>
      </c>
      <c r="F502" s="3">
        <v>12</v>
      </c>
      <c r="G502" s="3"/>
      <c r="H502" s="4">
        <v>27</v>
      </c>
      <c r="I502" s="18">
        <f t="shared" si="7"/>
        <v>32.67</v>
      </c>
      <c r="J502" s="18"/>
      <c r="K502" s="20" t="s">
        <v>35</v>
      </c>
      <c r="L502" s="18"/>
    </row>
    <row r="503" spans="1:12" ht="30" customHeight="1" x14ac:dyDescent="0.3">
      <c r="A503" s="19" t="s">
        <v>1635</v>
      </c>
      <c r="B503" s="3" t="s">
        <v>497</v>
      </c>
      <c r="C503" s="3"/>
      <c r="D503" s="3" t="s">
        <v>160</v>
      </c>
      <c r="E503" s="3">
        <v>2022</v>
      </c>
      <c r="F503" s="3">
        <v>6</v>
      </c>
      <c r="G503" s="3"/>
      <c r="H503" s="4">
        <v>27.27</v>
      </c>
      <c r="I503" s="18">
        <f t="shared" si="7"/>
        <v>32.996699999999997</v>
      </c>
      <c r="J503" s="18"/>
      <c r="K503" s="20"/>
      <c r="L503" s="18"/>
    </row>
    <row r="504" spans="1:12" ht="30" customHeight="1" x14ac:dyDescent="0.3">
      <c r="A504" s="63" t="s">
        <v>751</v>
      </c>
      <c r="B504" s="3" t="s">
        <v>749</v>
      </c>
      <c r="C504" s="3"/>
      <c r="D504" s="3" t="s">
        <v>160</v>
      </c>
      <c r="E504" s="3">
        <v>2017</v>
      </c>
      <c r="F504" s="3">
        <v>11</v>
      </c>
      <c r="G504" s="3"/>
      <c r="H504" s="4">
        <v>27.27</v>
      </c>
      <c r="I504" s="18">
        <f t="shared" si="7"/>
        <v>32.996699999999997</v>
      </c>
      <c r="J504" s="18" t="s">
        <v>10</v>
      </c>
      <c r="K504" s="20"/>
      <c r="L504" s="18"/>
    </row>
    <row r="505" spans="1:12" ht="30" customHeight="1" x14ac:dyDescent="0.3">
      <c r="A505" s="19" t="s">
        <v>771</v>
      </c>
      <c r="B505" s="47" t="s">
        <v>768</v>
      </c>
      <c r="C505" s="3"/>
      <c r="D505" s="3" t="s">
        <v>302</v>
      </c>
      <c r="E505" s="3">
        <v>2020</v>
      </c>
      <c r="F505" s="3">
        <v>6</v>
      </c>
      <c r="G505" s="3"/>
      <c r="H505" s="4">
        <v>27.69</v>
      </c>
      <c r="I505" s="18">
        <f t="shared" si="7"/>
        <v>33.504899999999999</v>
      </c>
      <c r="J505" s="18"/>
      <c r="K505" s="20" t="s">
        <v>62</v>
      </c>
      <c r="L505" s="18"/>
    </row>
    <row r="506" spans="1:12" ht="30" customHeight="1" x14ac:dyDescent="0.3">
      <c r="A506" s="63" t="s">
        <v>847</v>
      </c>
      <c r="B506" s="3" t="s">
        <v>848</v>
      </c>
      <c r="C506" s="3" t="s">
        <v>412</v>
      </c>
      <c r="D506" s="3" t="s">
        <v>160</v>
      </c>
      <c r="E506" s="3">
        <v>2018</v>
      </c>
      <c r="F506" s="3">
        <v>1</v>
      </c>
      <c r="G506" s="3"/>
      <c r="H506" s="4">
        <v>28</v>
      </c>
      <c r="I506" s="18">
        <f t="shared" si="7"/>
        <v>33.879999999999995</v>
      </c>
      <c r="J506" s="18" t="s">
        <v>10</v>
      </c>
      <c r="K506" s="20"/>
      <c r="L506" s="18"/>
    </row>
    <row r="507" spans="1:12" ht="30" customHeight="1" x14ac:dyDescent="0.3">
      <c r="A507" s="27" t="s">
        <v>847</v>
      </c>
      <c r="B507" s="47" t="s">
        <v>848</v>
      </c>
      <c r="C507" s="47" t="s">
        <v>412</v>
      </c>
      <c r="D507" s="47" t="s">
        <v>160</v>
      </c>
      <c r="E507" s="46">
        <v>2019</v>
      </c>
      <c r="F507" s="46">
        <v>1</v>
      </c>
      <c r="G507" s="3"/>
      <c r="H507" s="4">
        <v>28</v>
      </c>
      <c r="I507" s="18">
        <f t="shared" si="7"/>
        <v>33.879999999999995</v>
      </c>
      <c r="J507" s="18"/>
      <c r="K507" s="20"/>
      <c r="L507" s="18"/>
    </row>
    <row r="508" spans="1:12" ht="30" customHeight="1" x14ac:dyDescent="0.3">
      <c r="A508" s="63" t="s">
        <v>847</v>
      </c>
      <c r="B508" s="3" t="s">
        <v>815</v>
      </c>
      <c r="C508" s="3" t="s">
        <v>412</v>
      </c>
      <c r="D508" s="3" t="s">
        <v>160</v>
      </c>
      <c r="E508" s="3">
        <v>2020</v>
      </c>
      <c r="F508" s="3">
        <v>1</v>
      </c>
      <c r="G508" s="3"/>
      <c r="H508" s="4">
        <v>28</v>
      </c>
      <c r="I508" s="18">
        <f t="shared" ref="I508:I571" si="8">H508*$L$7</f>
        <v>33.879999999999995</v>
      </c>
      <c r="J508" s="18"/>
      <c r="K508" s="20"/>
      <c r="L508" s="18"/>
    </row>
    <row r="509" spans="1:12" ht="30" customHeight="1" x14ac:dyDescent="0.3">
      <c r="A509" s="19" t="s">
        <v>1494</v>
      </c>
      <c r="B509" s="3" t="s">
        <v>537</v>
      </c>
      <c r="C509" s="3"/>
      <c r="D509" s="3" t="s">
        <v>160</v>
      </c>
      <c r="E509" s="3">
        <v>2020</v>
      </c>
      <c r="F509" s="3">
        <v>6</v>
      </c>
      <c r="G509" s="3"/>
      <c r="H509" s="4">
        <v>28</v>
      </c>
      <c r="I509" s="18">
        <f t="shared" si="8"/>
        <v>33.879999999999995</v>
      </c>
      <c r="J509" s="18"/>
      <c r="K509" s="20" t="s">
        <v>29</v>
      </c>
      <c r="L509" s="18"/>
    </row>
    <row r="510" spans="1:12" ht="30" customHeight="1" x14ac:dyDescent="0.3">
      <c r="A510" s="27" t="s">
        <v>1369</v>
      </c>
      <c r="B510" s="47" t="s">
        <v>1346</v>
      </c>
      <c r="C510" s="47"/>
      <c r="D510" s="47" t="s">
        <v>160</v>
      </c>
      <c r="E510" s="46">
        <v>1985</v>
      </c>
      <c r="F510" s="46">
        <v>2</v>
      </c>
      <c r="G510" s="3"/>
      <c r="H510" s="4">
        <v>28</v>
      </c>
      <c r="I510" s="18">
        <f t="shared" si="8"/>
        <v>33.879999999999995</v>
      </c>
      <c r="J510" s="18" t="s">
        <v>10</v>
      </c>
      <c r="K510" s="20"/>
      <c r="L510" s="18"/>
    </row>
    <row r="511" spans="1:12" ht="30" customHeight="1" x14ac:dyDescent="0.3">
      <c r="A511" s="64" t="s">
        <v>1631</v>
      </c>
      <c r="B511" s="47" t="s">
        <v>149</v>
      </c>
      <c r="C511" s="47"/>
      <c r="D511" s="47" t="s">
        <v>160</v>
      </c>
      <c r="E511" s="46">
        <v>2020</v>
      </c>
      <c r="F511" s="46">
        <v>3</v>
      </c>
      <c r="G511" s="3"/>
      <c r="H511" s="4">
        <v>28</v>
      </c>
      <c r="I511" s="18">
        <f t="shared" si="8"/>
        <v>33.879999999999995</v>
      </c>
      <c r="J511" s="18" t="s">
        <v>10</v>
      </c>
      <c r="K511" s="20" t="s">
        <v>62</v>
      </c>
      <c r="L511" s="18"/>
    </row>
    <row r="512" spans="1:12" ht="30" customHeight="1" x14ac:dyDescent="0.3">
      <c r="A512" s="63" t="s">
        <v>1054</v>
      </c>
      <c r="B512" s="3" t="s">
        <v>197</v>
      </c>
      <c r="C512" s="3"/>
      <c r="D512" s="3" t="s">
        <v>160</v>
      </c>
      <c r="E512" s="3">
        <v>2019</v>
      </c>
      <c r="F512" s="3">
        <v>8</v>
      </c>
      <c r="G512" s="3"/>
      <c r="H512" s="4">
        <v>28</v>
      </c>
      <c r="I512" s="18">
        <f t="shared" si="8"/>
        <v>33.879999999999995</v>
      </c>
      <c r="J512" s="18"/>
      <c r="K512" s="20" t="s">
        <v>41</v>
      </c>
      <c r="L512" s="18"/>
    </row>
    <row r="513" spans="1:12" ht="30" customHeight="1" x14ac:dyDescent="0.3">
      <c r="A513" s="19" t="s">
        <v>599</v>
      </c>
      <c r="B513" s="3" t="s">
        <v>123</v>
      </c>
      <c r="C513" s="3"/>
      <c r="D513" s="3" t="s">
        <v>160</v>
      </c>
      <c r="E513" s="3">
        <v>2014</v>
      </c>
      <c r="F513" s="3">
        <v>10</v>
      </c>
      <c r="G513" s="3"/>
      <c r="H513" s="4">
        <v>28</v>
      </c>
      <c r="I513" s="18">
        <f t="shared" si="8"/>
        <v>33.879999999999995</v>
      </c>
      <c r="J513" s="18"/>
      <c r="K513" s="20"/>
      <c r="L513" s="18"/>
    </row>
    <row r="514" spans="1:12" ht="30" customHeight="1" x14ac:dyDescent="0.3">
      <c r="A514" s="27" t="s">
        <v>1609</v>
      </c>
      <c r="B514" s="47" t="s">
        <v>13</v>
      </c>
      <c r="C514" s="47" t="s">
        <v>431</v>
      </c>
      <c r="D514" s="47" t="s">
        <v>47</v>
      </c>
      <c r="E514" s="46">
        <v>2009</v>
      </c>
      <c r="F514" s="46">
        <v>36</v>
      </c>
      <c r="G514" s="3"/>
      <c r="H514" s="4">
        <v>28</v>
      </c>
      <c r="I514" s="18">
        <f t="shared" si="8"/>
        <v>33.879999999999995</v>
      </c>
      <c r="J514" s="18"/>
      <c r="K514" s="20" t="s">
        <v>62</v>
      </c>
      <c r="L514" s="18"/>
    </row>
    <row r="515" spans="1:12" ht="30" customHeight="1" x14ac:dyDescent="0.3">
      <c r="A515" s="63" t="s">
        <v>1510</v>
      </c>
      <c r="B515" s="3" t="s">
        <v>955</v>
      </c>
      <c r="C515" s="3"/>
      <c r="D515" s="3" t="s">
        <v>47</v>
      </c>
      <c r="E515" s="3">
        <v>1978</v>
      </c>
      <c r="F515" s="3">
        <v>1</v>
      </c>
      <c r="G515" s="3"/>
      <c r="H515" s="4">
        <v>28</v>
      </c>
      <c r="I515" s="18">
        <f t="shared" si="8"/>
        <v>33.879999999999995</v>
      </c>
      <c r="J515" s="18"/>
      <c r="K515" s="20"/>
      <c r="L515" s="18"/>
    </row>
    <row r="516" spans="1:12" ht="30" customHeight="1" x14ac:dyDescent="0.3">
      <c r="A516" s="63" t="s">
        <v>705</v>
      </c>
      <c r="B516" s="3" t="s">
        <v>755</v>
      </c>
      <c r="C516" s="3"/>
      <c r="D516" s="3" t="s">
        <v>47</v>
      </c>
      <c r="E516" s="3">
        <v>1989</v>
      </c>
      <c r="F516" s="3">
        <v>1</v>
      </c>
      <c r="G516" s="3"/>
      <c r="H516" s="4">
        <v>28</v>
      </c>
      <c r="I516" s="18">
        <f t="shared" si="8"/>
        <v>33.879999999999995</v>
      </c>
      <c r="J516" s="18"/>
      <c r="K516" s="20"/>
      <c r="L516" s="18"/>
    </row>
    <row r="517" spans="1:12" ht="30" customHeight="1" x14ac:dyDescent="0.3">
      <c r="A517" s="63" t="s">
        <v>713</v>
      </c>
      <c r="B517" s="3" t="s">
        <v>15</v>
      </c>
      <c r="C517" s="3"/>
      <c r="D517" s="3" t="s">
        <v>47</v>
      </c>
      <c r="E517" s="3">
        <v>1983</v>
      </c>
      <c r="F517" s="3">
        <v>4</v>
      </c>
      <c r="G517" s="3"/>
      <c r="H517" s="4">
        <v>28</v>
      </c>
      <c r="I517" s="18">
        <f t="shared" si="8"/>
        <v>33.879999999999995</v>
      </c>
      <c r="J517" s="18"/>
      <c r="K517" s="20"/>
      <c r="L517" s="18"/>
    </row>
    <row r="518" spans="1:12" ht="30" customHeight="1" x14ac:dyDescent="0.3">
      <c r="A518" s="63" t="s">
        <v>324</v>
      </c>
      <c r="B518" s="3" t="s">
        <v>325</v>
      </c>
      <c r="C518" s="3"/>
      <c r="D518" s="3" t="s">
        <v>309</v>
      </c>
      <c r="E518" s="3">
        <v>2015</v>
      </c>
      <c r="F518" s="3">
        <v>1</v>
      </c>
      <c r="G518" s="3"/>
      <c r="H518" s="4">
        <v>28.1</v>
      </c>
      <c r="I518" s="18">
        <f t="shared" si="8"/>
        <v>34.000999999999998</v>
      </c>
      <c r="J518" s="18"/>
      <c r="K518" s="20"/>
      <c r="L518" s="18"/>
    </row>
    <row r="519" spans="1:12" ht="30" customHeight="1" x14ac:dyDescent="0.3">
      <c r="A519" s="64" t="s">
        <v>456</v>
      </c>
      <c r="B519" s="47" t="s">
        <v>454</v>
      </c>
      <c r="C519" s="47"/>
      <c r="D519" s="47" t="s">
        <v>160</v>
      </c>
      <c r="E519" s="46">
        <v>2018</v>
      </c>
      <c r="F519" s="46">
        <v>12</v>
      </c>
      <c r="G519" s="3"/>
      <c r="H519" s="4">
        <v>28.1</v>
      </c>
      <c r="I519" s="18">
        <f t="shared" si="8"/>
        <v>34.000999999999998</v>
      </c>
      <c r="J519" s="18" t="s">
        <v>10</v>
      </c>
      <c r="K519" s="20"/>
      <c r="L519" s="18"/>
    </row>
    <row r="520" spans="1:12" ht="30" customHeight="1" x14ac:dyDescent="0.3">
      <c r="A520" s="63" t="s">
        <v>492</v>
      </c>
      <c r="B520" s="3" t="s">
        <v>454</v>
      </c>
      <c r="C520" s="3"/>
      <c r="D520" s="3" t="s">
        <v>160</v>
      </c>
      <c r="E520" s="3">
        <v>2018</v>
      </c>
      <c r="F520" s="3">
        <v>12</v>
      </c>
      <c r="G520" s="3"/>
      <c r="H520" s="4">
        <v>28.1</v>
      </c>
      <c r="I520" s="18">
        <f t="shared" si="8"/>
        <v>34.000999999999998</v>
      </c>
      <c r="J520" s="18"/>
      <c r="K520" s="20"/>
      <c r="L520" s="18"/>
    </row>
    <row r="521" spans="1:12" ht="30" customHeight="1" x14ac:dyDescent="0.3">
      <c r="A521" s="27" t="s">
        <v>191</v>
      </c>
      <c r="B521" s="47" t="s">
        <v>163</v>
      </c>
      <c r="C521" s="47"/>
      <c r="D521" s="47" t="s">
        <v>160</v>
      </c>
      <c r="E521" s="46">
        <v>2017</v>
      </c>
      <c r="F521" s="46">
        <v>12</v>
      </c>
      <c r="G521" s="3"/>
      <c r="H521" s="4">
        <v>28.1</v>
      </c>
      <c r="I521" s="18">
        <f t="shared" si="8"/>
        <v>34.000999999999998</v>
      </c>
      <c r="J521" s="18" t="s">
        <v>10</v>
      </c>
      <c r="K521" s="20" t="s">
        <v>29</v>
      </c>
      <c r="L521" s="18"/>
    </row>
    <row r="522" spans="1:12" ht="30" customHeight="1" x14ac:dyDescent="0.3">
      <c r="A522" s="27" t="s">
        <v>192</v>
      </c>
      <c r="B522" s="47" t="s">
        <v>163</v>
      </c>
      <c r="C522" s="47"/>
      <c r="D522" s="47" t="s">
        <v>160</v>
      </c>
      <c r="E522" s="46">
        <v>2017</v>
      </c>
      <c r="F522" s="46">
        <v>12</v>
      </c>
      <c r="G522" s="3"/>
      <c r="H522" s="4">
        <v>28.1</v>
      </c>
      <c r="I522" s="18">
        <f t="shared" si="8"/>
        <v>34.000999999999998</v>
      </c>
      <c r="J522" s="18" t="s">
        <v>10</v>
      </c>
      <c r="K522" s="20"/>
      <c r="L522" s="18"/>
    </row>
    <row r="523" spans="1:12" ht="30" customHeight="1" x14ac:dyDescent="0.3">
      <c r="A523" s="19" t="s">
        <v>1322</v>
      </c>
      <c r="B523" s="3" t="s">
        <v>1307</v>
      </c>
      <c r="C523" s="3" t="s">
        <v>412</v>
      </c>
      <c r="D523" s="3" t="s">
        <v>160</v>
      </c>
      <c r="E523" s="3">
        <v>2021</v>
      </c>
      <c r="F523" s="3">
        <v>12</v>
      </c>
      <c r="G523" s="3"/>
      <c r="H523" s="4">
        <v>28.1</v>
      </c>
      <c r="I523" s="18">
        <f t="shared" si="8"/>
        <v>34.000999999999998</v>
      </c>
      <c r="J523" s="18"/>
      <c r="K523" s="20"/>
      <c r="L523" s="18"/>
    </row>
    <row r="524" spans="1:12" ht="30" customHeight="1" x14ac:dyDescent="0.3">
      <c r="A524" s="63" t="s">
        <v>54</v>
      </c>
      <c r="B524" s="3" t="s">
        <v>15</v>
      </c>
      <c r="C524" s="3"/>
      <c r="D524" s="3" t="s">
        <v>47</v>
      </c>
      <c r="E524" s="3">
        <v>2019</v>
      </c>
      <c r="F524" s="3">
        <v>12</v>
      </c>
      <c r="G524" s="3"/>
      <c r="H524" s="4">
        <v>28.1</v>
      </c>
      <c r="I524" s="18">
        <f t="shared" si="8"/>
        <v>34.000999999999998</v>
      </c>
      <c r="J524" s="18"/>
      <c r="K524" s="20" t="s">
        <v>41</v>
      </c>
      <c r="L524" s="18"/>
    </row>
    <row r="525" spans="1:12" ht="30" customHeight="1" x14ac:dyDescent="0.3">
      <c r="A525" s="63" t="s">
        <v>546</v>
      </c>
      <c r="B525" s="3" t="s">
        <v>143</v>
      </c>
      <c r="C525" s="3" t="s">
        <v>1001</v>
      </c>
      <c r="D525" s="3" t="s">
        <v>300</v>
      </c>
      <c r="E525" s="3">
        <v>2008</v>
      </c>
      <c r="F525" s="3">
        <v>12</v>
      </c>
      <c r="G525" s="3"/>
      <c r="H525" s="4">
        <v>28.1</v>
      </c>
      <c r="I525" s="18">
        <f t="shared" si="8"/>
        <v>34.000999999999998</v>
      </c>
      <c r="J525" s="18"/>
      <c r="K525" s="20"/>
      <c r="L525" s="18"/>
    </row>
    <row r="526" spans="1:12" ht="30" customHeight="1" x14ac:dyDescent="0.3">
      <c r="A526" s="63" t="s">
        <v>973</v>
      </c>
      <c r="B526" s="3" t="s">
        <v>974</v>
      </c>
      <c r="C526" s="3" t="s">
        <v>1001</v>
      </c>
      <c r="D526" s="3" t="s">
        <v>300</v>
      </c>
      <c r="E526" s="3" t="s">
        <v>207</v>
      </c>
      <c r="F526" s="3">
        <v>12</v>
      </c>
      <c r="G526" s="3"/>
      <c r="H526" s="4">
        <v>28.1</v>
      </c>
      <c r="I526" s="18">
        <f t="shared" si="8"/>
        <v>34.000999999999998</v>
      </c>
      <c r="J526" s="18"/>
      <c r="K526" s="20"/>
      <c r="L526" s="18"/>
    </row>
    <row r="527" spans="1:12" ht="30" customHeight="1" x14ac:dyDescent="0.3">
      <c r="A527" s="63" t="s">
        <v>630</v>
      </c>
      <c r="B527" s="3" t="s">
        <v>629</v>
      </c>
      <c r="C527" s="3"/>
      <c r="D527" s="3" t="s">
        <v>160</v>
      </c>
      <c r="E527" s="3">
        <v>2018</v>
      </c>
      <c r="F527" s="3">
        <v>6</v>
      </c>
      <c r="G527" s="3"/>
      <c r="H527" s="4">
        <v>28.5</v>
      </c>
      <c r="I527" s="18">
        <f t="shared" si="8"/>
        <v>34.484999999999999</v>
      </c>
      <c r="J527" s="3"/>
      <c r="K527" s="20"/>
      <c r="L527" s="18"/>
    </row>
    <row r="528" spans="1:12" ht="30" customHeight="1" x14ac:dyDescent="0.3">
      <c r="A528" s="19" t="s">
        <v>758</v>
      </c>
      <c r="B528" s="3" t="s">
        <v>756</v>
      </c>
      <c r="C528" s="3"/>
      <c r="D528" s="3" t="s">
        <v>303</v>
      </c>
      <c r="E528" s="3">
        <v>2018</v>
      </c>
      <c r="F528" s="3">
        <v>3</v>
      </c>
      <c r="G528" s="3"/>
      <c r="H528" s="4">
        <v>28.5</v>
      </c>
      <c r="I528" s="18">
        <f t="shared" si="8"/>
        <v>34.484999999999999</v>
      </c>
      <c r="J528" s="18"/>
      <c r="K528" s="20"/>
      <c r="L528" s="18"/>
    </row>
    <row r="529" spans="1:12" ht="30" customHeight="1" x14ac:dyDescent="0.3">
      <c r="A529" s="19" t="s">
        <v>953</v>
      </c>
      <c r="B529" s="3" t="s">
        <v>952</v>
      </c>
      <c r="C529" s="3"/>
      <c r="D529" s="3" t="s">
        <v>302</v>
      </c>
      <c r="E529" s="3">
        <v>2022</v>
      </c>
      <c r="F529" s="3">
        <v>12</v>
      </c>
      <c r="G529" s="3"/>
      <c r="H529" s="4">
        <v>28.84</v>
      </c>
      <c r="I529" s="18">
        <f t="shared" si="8"/>
        <v>34.8964</v>
      </c>
      <c r="J529" s="3"/>
      <c r="K529" s="20" t="s">
        <v>62</v>
      </c>
      <c r="L529" s="18"/>
    </row>
    <row r="530" spans="1:12" ht="30" customHeight="1" x14ac:dyDescent="0.3">
      <c r="A530" s="19" t="s">
        <v>591</v>
      </c>
      <c r="B530" s="3" t="s">
        <v>1059</v>
      </c>
      <c r="C530" s="3"/>
      <c r="D530" s="3" t="s">
        <v>160</v>
      </c>
      <c r="E530" s="3">
        <v>2020</v>
      </c>
      <c r="F530" s="3">
        <v>12</v>
      </c>
      <c r="G530" s="3"/>
      <c r="H530" s="4">
        <v>28.93</v>
      </c>
      <c r="I530" s="18">
        <f t="shared" si="8"/>
        <v>35.005299999999998</v>
      </c>
      <c r="J530" s="18"/>
      <c r="K530" s="20"/>
      <c r="L530" s="18"/>
    </row>
    <row r="531" spans="1:12" ht="30" customHeight="1" x14ac:dyDescent="0.3">
      <c r="A531" s="63" t="s">
        <v>1392</v>
      </c>
      <c r="B531" s="3" t="s">
        <v>169</v>
      </c>
      <c r="C531" s="3"/>
      <c r="D531" s="3" t="s">
        <v>160</v>
      </c>
      <c r="E531" s="3">
        <v>2018</v>
      </c>
      <c r="F531" s="3">
        <v>12</v>
      </c>
      <c r="G531" s="3"/>
      <c r="H531" s="4">
        <v>28.93</v>
      </c>
      <c r="I531" s="18">
        <f t="shared" si="8"/>
        <v>35.005299999999998</v>
      </c>
      <c r="J531" s="18"/>
      <c r="K531" s="20" t="s">
        <v>41</v>
      </c>
      <c r="L531" s="18"/>
    </row>
    <row r="532" spans="1:12" ht="30" customHeight="1" x14ac:dyDescent="0.3">
      <c r="A532" s="63" t="s">
        <v>675</v>
      </c>
      <c r="B532" s="3" t="s">
        <v>424</v>
      </c>
      <c r="C532" s="3"/>
      <c r="D532" s="3" t="s">
        <v>160</v>
      </c>
      <c r="E532" s="3">
        <v>2018</v>
      </c>
      <c r="F532" s="3">
        <v>6</v>
      </c>
      <c r="G532" s="3"/>
      <c r="H532" s="4">
        <v>28.93</v>
      </c>
      <c r="I532" s="18">
        <f t="shared" si="8"/>
        <v>35.005299999999998</v>
      </c>
      <c r="J532" s="18"/>
      <c r="K532" s="20" t="s">
        <v>41</v>
      </c>
      <c r="L532" s="18"/>
    </row>
    <row r="533" spans="1:12" ht="30" customHeight="1" x14ac:dyDescent="0.3">
      <c r="A533" s="63" t="s">
        <v>676</v>
      </c>
      <c r="B533" s="3" t="s">
        <v>424</v>
      </c>
      <c r="C533" s="3" t="s">
        <v>431</v>
      </c>
      <c r="D533" s="3" t="s">
        <v>160</v>
      </c>
      <c r="E533" s="3">
        <v>2018</v>
      </c>
      <c r="F533" s="3">
        <v>6</v>
      </c>
      <c r="G533" s="3"/>
      <c r="H533" s="4">
        <v>28.93</v>
      </c>
      <c r="I533" s="18">
        <f t="shared" si="8"/>
        <v>35.005299999999998</v>
      </c>
      <c r="J533" s="18"/>
      <c r="K533" s="20" t="s">
        <v>41</v>
      </c>
      <c r="L533" s="18"/>
    </row>
    <row r="534" spans="1:12" ht="30" customHeight="1" x14ac:dyDescent="0.3">
      <c r="A534" s="63" t="s">
        <v>1530</v>
      </c>
      <c r="B534" s="3" t="s">
        <v>130</v>
      </c>
      <c r="C534" s="3"/>
      <c r="D534" s="3" t="s">
        <v>160</v>
      </c>
      <c r="E534" s="3">
        <v>2021</v>
      </c>
      <c r="F534" s="3">
        <v>12</v>
      </c>
      <c r="G534" s="3"/>
      <c r="H534" s="4">
        <v>28.93</v>
      </c>
      <c r="I534" s="18">
        <f t="shared" si="8"/>
        <v>35.005299999999998</v>
      </c>
      <c r="J534" s="18"/>
      <c r="K534" s="20" t="s">
        <v>41</v>
      </c>
      <c r="L534" s="18"/>
    </row>
    <row r="535" spans="1:12" ht="30" customHeight="1" x14ac:dyDescent="0.3">
      <c r="A535" s="63" t="s">
        <v>1684</v>
      </c>
      <c r="B535" s="3" t="s">
        <v>968</v>
      </c>
      <c r="C535" s="3"/>
      <c r="D535" s="3" t="s">
        <v>160</v>
      </c>
      <c r="E535" s="3">
        <v>2019</v>
      </c>
      <c r="F535" s="3">
        <v>12</v>
      </c>
      <c r="G535" s="3"/>
      <c r="H535" s="4">
        <v>28.93</v>
      </c>
      <c r="I535" s="18">
        <f t="shared" si="8"/>
        <v>35.005299999999998</v>
      </c>
      <c r="J535" s="18"/>
      <c r="K535" s="20"/>
      <c r="L535" s="18"/>
    </row>
    <row r="536" spans="1:12" ht="30" customHeight="1" x14ac:dyDescent="0.3">
      <c r="A536" s="64" t="s">
        <v>191</v>
      </c>
      <c r="B536" s="47" t="s">
        <v>163</v>
      </c>
      <c r="C536" s="47"/>
      <c r="D536" s="47" t="s">
        <v>160</v>
      </c>
      <c r="E536" s="46">
        <v>2018</v>
      </c>
      <c r="F536" s="46">
        <v>12</v>
      </c>
      <c r="G536" s="3"/>
      <c r="H536" s="4">
        <v>28.93</v>
      </c>
      <c r="I536" s="18">
        <f t="shared" si="8"/>
        <v>35.005299999999998</v>
      </c>
      <c r="J536" s="18" t="s">
        <v>10</v>
      </c>
      <c r="K536" s="20"/>
      <c r="L536" s="18"/>
    </row>
    <row r="537" spans="1:12" ht="30" customHeight="1" x14ac:dyDescent="0.3">
      <c r="A537" s="27" t="s">
        <v>192</v>
      </c>
      <c r="B537" s="47" t="s">
        <v>163</v>
      </c>
      <c r="C537" s="47"/>
      <c r="D537" s="47" t="s">
        <v>160</v>
      </c>
      <c r="E537" s="46">
        <v>2018</v>
      </c>
      <c r="F537" s="46">
        <v>12</v>
      </c>
      <c r="G537" s="3"/>
      <c r="H537" s="4">
        <v>28.93</v>
      </c>
      <c r="I537" s="18">
        <f t="shared" si="8"/>
        <v>35.005299999999998</v>
      </c>
      <c r="J537" s="18"/>
      <c r="K537" s="20"/>
      <c r="L537" s="18"/>
    </row>
    <row r="538" spans="1:12" ht="30" customHeight="1" x14ac:dyDescent="0.3">
      <c r="A538" s="63" t="s">
        <v>491</v>
      </c>
      <c r="B538" s="3" t="s">
        <v>1059</v>
      </c>
      <c r="C538" s="3"/>
      <c r="D538" s="3" t="s">
        <v>160</v>
      </c>
      <c r="E538" s="3">
        <v>2020</v>
      </c>
      <c r="F538" s="3">
        <v>6</v>
      </c>
      <c r="G538" s="3"/>
      <c r="H538" s="4">
        <v>28.93</v>
      </c>
      <c r="I538" s="18">
        <f t="shared" si="8"/>
        <v>35.005299999999998</v>
      </c>
      <c r="J538" s="18"/>
      <c r="K538" s="20" t="s">
        <v>62</v>
      </c>
      <c r="L538" s="18"/>
    </row>
    <row r="539" spans="1:12" ht="30" customHeight="1" x14ac:dyDescent="0.3">
      <c r="A539" s="19" t="s">
        <v>699</v>
      </c>
      <c r="B539" s="3" t="s">
        <v>156</v>
      </c>
      <c r="C539" s="3" t="s">
        <v>431</v>
      </c>
      <c r="D539" s="3" t="s">
        <v>160</v>
      </c>
      <c r="E539" s="3">
        <v>2022</v>
      </c>
      <c r="F539" s="3">
        <v>12</v>
      </c>
      <c r="G539" s="3"/>
      <c r="H539" s="4">
        <v>28.93</v>
      </c>
      <c r="I539" s="18">
        <f t="shared" si="8"/>
        <v>35.005299999999998</v>
      </c>
      <c r="J539" s="18" t="s">
        <v>10</v>
      </c>
      <c r="K539" s="20"/>
      <c r="L539" s="18"/>
    </row>
    <row r="540" spans="1:12" ht="30" customHeight="1" x14ac:dyDescent="0.3">
      <c r="A540" s="63" t="s">
        <v>698</v>
      </c>
      <c r="B540" s="3" t="s">
        <v>156</v>
      </c>
      <c r="C540" s="3" t="s">
        <v>431</v>
      </c>
      <c r="D540" s="3" t="s">
        <v>160</v>
      </c>
      <c r="E540" s="3">
        <v>2022</v>
      </c>
      <c r="F540" s="3">
        <v>12</v>
      </c>
      <c r="G540" s="3"/>
      <c r="H540" s="4">
        <v>28.93</v>
      </c>
      <c r="I540" s="18">
        <f t="shared" si="8"/>
        <v>35.005299999999998</v>
      </c>
      <c r="J540" s="18"/>
      <c r="K540" s="20" t="s">
        <v>41</v>
      </c>
      <c r="L540" s="18"/>
    </row>
    <row r="541" spans="1:12" ht="30" customHeight="1" x14ac:dyDescent="0.3">
      <c r="A541" s="64" t="s">
        <v>733</v>
      </c>
      <c r="B541" s="3" t="s">
        <v>731</v>
      </c>
      <c r="C541" s="3"/>
      <c r="D541" s="3" t="s">
        <v>1336</v>
      </c>
      <c r="E541" s="3">
        <v>2019</v>
      </c>
      <c r="F541" s="3">
        <v>6</v>
      </c>
      <c r="G541" s="3"/>
      <c r="H541" s="4">
        <v>28.93</v>
      </c>
      <c r="I541" s="18">
        <f t="shared" si="8"/>
        <v>35.005299999999998</v>
      </c>
      <c r="J541" s="3"/>
      <c r="K541" s="20"/>
      <c r="L541" s="18"/>
    </row>
    <row r="542" spans="1:12" ht="30" customHeight="1" x14ac:dyDescent="0.3">
      <c r="A542" s="64" t="s">
        <v>660</v>
      </c>
      <c r="B542" s="47" t="s">
        <v>659</v>
      </c>
      <c r="C542" s="47"/>
      <c r="D542" s="47" t="s">
        <v>160</v>
      </c>
      <c r="E542" s="46">
        <v>2019</v>
      </c>
      <c r="F542" s="46">
        <v>3</v>
      </c>
      <c r="G542" s="3"/>
      <c r="H542" s="4">
        <v>29</v>
      </c>
      <c r="I542" s="18">
        <f t="shared" si="8"/>
        <v>35.089999999999996</v>
      </c>
      <c r="J542" s="18"/>
      <c r="K542" s="20"/>
      <c r="L542" s="18"/>
    </row>
    <row r="543" spans="1:12" ht="30" customHeight="1" x14ac:dyDescent="0.3">
      <c r="A543" s="64" t="s">
        <v>471</v>
      </c>
      <c r="B543" s="47" t="s">
        <v>653</v>
      </c>
      <c r="C543" s="47"/>
      <c r="D543" s="47" t="s">
        <v>160</v>
      </c>
      <c r="E543" s="46">
        <v>2020</v>
      </c>
      <c r="F543" s="46">
        <v>4</v>
      </c>
      <c r="G543" s="3"/>
      <c r="H543" s="4">
        <v>29</v>
      </c>
      <c r="I543" s="18">
        <f t="shared" si="8"/>
        <v>35.089999999999996</v>
      </c>
      <c r="J543" s="18"/>
      <c r="K543" s="20"/>
      <c r="L543" s="18"/>
    </row>
    <row r="544" spans="1:12" ht="30" customHeight="1" x14ac:dyDescent="0.3">
      <c r="A544" s="64" t="s">
        <v>538</v>
      </c>
      <c r="B544" s="47" t="s">
        <v>653</v>
      </c>
      <c r="C544" s="47"/>
      <c r="D544" s="47" t="s">
        <v>160</v>
      </c>
      <c r="E544" s="46">
        <v>2020</v>
      </c>
      <c r="F544" s="46">
        <v>6</v>
      </c>
      <c r="G544" s="3"/>
      <c r="H544" s="4">
        <v>29</v>
      </c>
      <c r="I544" s="18">
        <f t="shared" si="8"/>
        <v>35.089999999999996</v>
      </c>
      <c r="J544" s="18" t="s">
        <v>10</v>
      </c>
      <c r="K544" s="20"/>
      <c r="L544" s="18"/>
    </row>
    <row r="545" spans="1:12" ht="30" customHeight="1" x14ac:dyDescent="0.3">
      <c r="A545" s="19" t="s">
        <v>1309</v>
      </c>
      <c r="B545" s="3" t="s">
        <v>1307</v>
      </c>
      <c r="C545" s="3" t="s">
        <v>412</v>
      </c>
      <c r="D545" s="3" t="s">
        <v>160</v>
      </c>
      <c r="E545" s="3">
        <v>2020</v>
      </c>
      <c r="F545" s="3">
        <v>2</v>
      </c>
      <c r="G545" s="3"/>
      <c r="H545" s="4">
        <v>29</v>
      </c>
      <c r="I545" s="18">
        <f t="shared" si="8"/>
        <v>35.089999999999996</v>
      </c>
      <c r="J545" s="18"/>
      <c r="K545" s="20" t="s">
        <v>62</v>
      </c>
      <c r="L545" s="18"/>
    </row>
    <row r="546" spans="1:12" ht="30" customHeight="1" x14ac:dyDescent="0.3">
      <c r="A546" s="63" t="s">
        <v>686</v>
      </c>
      <c r="B546" s="3" t="s">
        <v>374</v>
      </c>
      <c r="C546" s="3"/>
      <c r="D546" s="3" t="s">
        <v>47</v>
      </c>
      <c r="E546" s="3">
        <v>1986</v>
      </c>
      <c r="F546" s="3">
        <v>1</v>
      </c>
      <c r="G546" s="3"/>
      <c r="H546" s="4">
        <v>29</v>
      </c>
      <c r="I546" s="18">
        <f t="shared" si="8"/>
        <v>35.089999999999996</v>
      </c>
      <c r="J546" s="18"/>
      <c r="K546" s="20"/>
      <c r="L546" s="18"/>
    </row>
    <row r="547" spans="1:12" ht="30" customHeight="1" x14ac:dyDescent="0.3">
      <c r="A547" s="63" t="s">
        <v>605</v>
      </c>
      <c r="B547" s="3" t="s">
        <v>8</v>
      </c>
      <c r="C547" s="3" t="s">
        <v>1204</v>
      </c>
      <c r="D547" s="3" t="s">
        <v>47</v>
      </c>
      <c r="E547" s="3">
        <v>1989</v>
      </c>
      <c r="F547" s="3">
        <v>2</v>
      </c>
      <c r="G547" s="3"/>
      <c r="H547" s="4">
        <v>29</v>
      </c>
      <c r="I547" s="18">
        <f t="shared" si="8"/>
        <v>35.089999999999996</v>
      </c>
      <c r="J547" s="18"/>
      <c r="K547" s="20" t="s">
        <v>41</v>
      </c>
      <c r="L547" s="18"/>
    </row>
    <row r="548" spans="1:12" ht="30" customHeight="1" x14ac:dyDescent="0.3">
      <c r="A548" s="63" t="s">
        <v>1032</v>
      </c>
      <c r="B548" s="3" t="s">
        <v>755</v>
      </c>
      <c r="C548" s="3"/>
      <c r="D548" s="3" t="s">
        <v>47</v>
      </c>
      <c r="E548" s="3">
        <v>1976</v>
      </c>
      <c r="F548" s="3">
        <v>11</v>
      </c>
      <c r="G548" s="3"/>
      <c r="H548" s="4">
        <v>29</v>
      </c>
      <c r="I548" s="18">
        <f t="shared" si="8"/>
        <v>35.089999999999996</v>
      </c>
      <c r="J548" s="18"/>
      <c r="K548" s="20" t="s">
        <v>41</v>
      </c>
      <c r="L548" s="18"/>
    </row>
    <row r="549" spans="1:12" ht="30" customHeight="1" x14ac:dyDescent="0.3">
      <c r="A549" s="63" t="s">
        <v>1471</v>
      </c>
      <c r="B549" s="3" t="s">
        <v>955</v>
      </c>
      <c r="C549" s="3"/>
      <c r="D549" s="3" t="s">
        <v>47</v>
      </c>
      <c r="E549" s="3">
        <v>2010</v>
      </c>
      <c r="F549" s="3">
        <v>12</v>
      </c>
      <c r="G549" s="3"/>
      <c r="H549" s="4">
        <v>29</v>
      </c>
      <c r="I549" s="18">
        <f t="shared" si="8"/>
        <v>35.089999999999996</v>
      </c>
      <c r="J549" s="18"/>
      <c r="K549" s="20"/>
      <c r="L549" s="18"/>
    </row>
    <row r="550" spans="1:12" ht="30" customHeight="1" x14ac:dyDescent="0.3">
      <c r="A550" s="19" t="s">
        <v>1471</v>
      </c>
      <c r="B550" s="3" t="s">
        <v>955</v>
      </c>
      <c r="C550" s="3"/>
      <c r="D550" s="3" t="s">
        <v>47</v>
      </c>
      <c r="E550" s="3">
        <v>2000</v>
      </c>
      <c r="F550" s="3">
        <v>12</v>
      </c>
      <c r="G550" s="3"/>
      <c r="H550" s="4">
        <v>29</v>
      </c>
      <c r="I550" s="18">
        <f t="shared" si="8"/>
        <v>35.089999999999996</v>
      </c>
      <c r="J550" s="18"/>
      <c r="K550" s="20"/>
      <c r="L550" s="18"/>
    </row>
    <row r="551" spans="1:12" ht="30" customHeight="1" x14ac:dyDescent="0.3">
      <c r="A551" s="19" t="s">
        <v>1252</v>
      </c>
      <c r="B551" s="3" t="s">
        <v>9</v>
      </c>
      <c r="C551" s="3"/>
      <c r="D551" s="3" t="s">
        <v>47</v>
      </c>
      <c r="E551" s="3">
        <v>1987</v>
      </c>
      <c r="F551" s="3">
        <v>11</v>
      </c>
      <c r="G551" s="3"/>
      <c r="H551" s="4">
        <v>29</v>
      </c>
      <c r="I551" s="18">
        <f t="shared" si="8"/>
        <v>35.089999999999996</v>
      </c>
      <c r="J551" s="18"/>
      <c r="K551" s="20"/>
      <c r="L551" s="18"/>
    </row>
    <row r="552" spans="1:12" ht="30" customHeight="1" x14ac:dyDescent="0.3">
      <c r="A552" s="19" t="s">
        <v>1546</v>
      </c>
      <c r="B552" s="3" t="s">
        <v>359</v>
      </c>
      <c r="C552" s="3"/>
      <c r="D552" s="3" t="s">
        <v>47</v>
      </c>
      <c r="E552" s="3">
        <v>1970</v>
      </c>
      <c r="F552" s="3">
        <v>1</v>
      </c>
      <c r="G552" s="3"/>
      <c r="H552" s="4">
        <v>29</v>
      </c>
      <c r="I552" s="18">
        <f t="shared" si="8"/>
        <v>35.089999999999996</v>
      </c>
      <c r="J552" s="18"/>
      <c r="K552" s="20"/>
      <c r="L552" s="18"/>
    </row>
    <row r="553" spans="1:12" ht="30" customHeight="1" x14ac:dyDescent="0.3">
      <c r="A553" s="27" t="s">
        <v>691</v>
      </c>
      <c r="B553" s="47" t="s">
        <v>755</v>
      </c>
      <c r="C553" s="47"/>
      <c r="D553" s="47" t="s">
        <v>47</v>
      </c>
      <c r="E553" s="46">
        <v>1985</v>
      </c>
      <c r="F553" s="46">
        <v>1</v>
      </c>
      <c r="G553" s="3"/>
      <c r="H553" s="4">
        <v>29</v>
      </c>
      <c r="I553" s="18">
        <f t="shared" si="8"/>
        <v>35.089999999999996</v>
      </c>
      <c r="J553" s="18"/>
      <c r="K553" s="20"/>
      <c r="L553" s="18"/>
    </row>
    <row r="554" spans="1:12" ht="30" customHeight="1" x14ac:dyDescent="0.3">
      <c r="A554" s="19" t="s">
        <v>60</v>
      </c>
      <c r="B554" s="3" t="s">
        <v>8</v>
      </c>
      <c r="C554" s="3" t="s">
        <v>1000</v>
      </c>
      <c r="D554" s="3" t="s">
        <v>47</v>
      </c>
      <c r="E554" s="3">
        <v>2009</v>
      </c>
      <c r="F554" s="3">
        <v>3</v>
      </c>
      <c r="G554" s="3"/>
      <c r="H554" s="4">
        <v>29</v>
      </c>
      <c r="I554" s="18">
        <f t="shared" si="8"/>
        <v>35.089999999999996</v>
      </c>
      <c r="J554" s="18"/>
      <c r="K554" s="20"/>
      <c r="L554" s="18"/>
    </row>
    <row r="555" spans="1:12" ht="30" customHeight="1" x14ac:dyDescent="0.3">
      <c r="A555" s="27" t="s">
        <v>726</v>
      </c>
      <c r="B555" s="47" t="s">
        <v>15</v>
      </c>
      <c r="C555" s="47"/>
      <c r="D555" s="47" t="s">
        <v>47</v>
      </c>
      <c r="E555" s="46">
        <v>1988</v>
      </c>
      <c r="F555" s="46">
        <v>1</v>
      </c>
      <c r="G555" s="3"/>
      <c r="H555" s="4">
        <v>29</v>
      </c>
      <c r="I555" s="18">
        <f t="shared" si="8"/>
        <v>35.089999999999996</v>
      </c>
      <c r="J555" s="18" t="s">
        <v>10</v>
      </c>
      <c r="K555" s="20" t="s">
        <v>29</v>
      </c>
      <c r="L555" s="18"/>
    </row>
    <row r="556" spans="1:12" ht="30" customHeight="1" x14ac:dyDescent="0.3">
      <c r="A556" s="64" t="s">
        <v>950</v>
      </c>
      <c r="B556" s="47" t="s">
        <v>755</v>
      </c>
      <c r="C556" s="47"/>
      <c r="D556" s="47" t="s">
        <v>47</v>
      </c>
      <c r="E556" s="46">
        <v>2007</v>
      </c>
      <c r="F556" s="46">
        <v>11</v>
      </c>
      <c r="G556" s="3"/>
      <c r="H556" s="4">
        <v>29</v>
      </c>
      <c r="I556" s="18">
        <f t="shared" si="8"/>
        <v>35.089999999999996</v>
      </c>
      <c r="J556" s="18"/>
      <c r="K556" s="20"/>
      <c r="L556" s="18"/>
    </row>
    <row r="557" spans="1:12" ht="30" customHeight="1" x14ac:dyDescent="0.3">
      <c r="A557" s="27" t="s">
        <v>849</v>
      </c>
      <c r="B557" s="47" t="s">
        <v>755</v>
      </c>
      <c r="C557" s="47"/>
      <c r="D557" s="47" t="s">
        <v>47</v>
      </c>
      <c r="E557" s="46">
        <v>1986</v>
      </c>
      <c r="F557" s="46">
        <v>5</v>
      </c>
      <c r="G557" s="3"/>
      <c r="H557" s="4">
        <v>29</v>
      </c>
      <c r="I557" s="18">
        <f t="shared" si="8"/>
        <v>35.089999999999996</v>
      </c>
      <c r="J557" s="18" t="s">
        <v>10</v>
      </c>
      <c r="K557" s="20"/>
      <c r="L557" s="18"/>
    </row>
    <row r="558" spans="1:12" ht="30" customHeight="1" x14ac:dyDescent="0.3">
      <c r="A558" s="27" t="s">
        <v>706</v>
      </c>
      <c r="B558" s="47" t="s">
        <v>755</v>
      </c>
      <c r="C558" s="47"/>
      <c r="D558" s="47" t="s">
        <v>47</v>
      </c>
      <c r="E558" s="46">
        <v>1988</v>
      </c>
      <c r="F558" s="46">
        <v>12</v>
      </c>
      <c r="G558" s="3"/>
      <c r="H558" s="4">
        <v>29</v>
      </c>
      <c r="I558" s="18">
        <f t="shared" si="8"/>
        <v>35.089999999999996</v>
      </c>
      <c r="J558" s="18" t="s">
        <v>10</v>
      </c>
      <c r="K558" s="20"/>
      <c r="L558" s="18"/>
    </row>
    <row r="559" spans="1:12" ht="30" customHeight="1" x14ac:dyDescent="0.3">
      <c r="A559" s="19" t="s">
        <v>672</v>
      </c>
      <c r="B559" s="3" t="s">
        <v>161</v>
      </c>
      <c r="C559" s="3"/>
      <c r="D559" s="3" t="s">
        <v>303</v>
      </c>
      <c r="E559" s="3">
        <v>2021</v>
      </c>
      <c r="F559" s="3">
        <v>12</v>
      </c>
      <c r="G559" s="3"/>
      <c r="H559" s="4">
        <v>29</v>
      </c>
      <c r="I559" s="18">
        <f t="shared" si="8"/>
        <v>35.089999999999996</v>
      </c>
      <c r="J559" s="18"/>
      <c r="K559" s="20"/>
      <c r="L559" s="18"/>
    </row>
    <row r="560" spans="1:12" ht="30" customHeight="1" x14ac:dyDescent="0.3">
      <c r="A560" s="19" t="s">
        <v>1200</v>
      </c>
      <c r="B560" s="3" t="s">
        <v>118</v>
      </c>
      <c r="C560" s="47"/>
      <c r="D560" s="3" t="s">
        <v>318</v>
      </c>
      <c r="E560" s="3">
        <v>2020</v>
      </c>
      <c r="F560" s="3">
        <v>6</v>
      </c>
      <c r="G560" s="3"/>
      <c r="H560" s="4">
        <v>29</v>
      </c>
      <c r="I560" s="18">
        <f t="shared" si="8"/>
        <v>35.089999999999996</v>
      </c>
      <c r="J560" s="18"/>
      <c r="K560" s="20" t="s">
        <v>29</v>
      </c>
      <c r="L560" s="18"/>
    </row>
    <row r="561" spans="1:12" ht="30" customHeight="1" x14ac:dyDescent="0.3">
      <c r="A561" s="27" t="s">
        <v>1629</v>
      </c>
      <c r="B561" s="47" t="s">
        <v>1630</v>
      </c>
      <c r="C561" s="47"/>
      <c r="D561" s="47" t="s">
        <v>309</v>
      </c>
      <c r="E561" s="46">
        <v>2019</v>
      </c>
      <c r="F561" s="46">
        <v>3</v>
      </c>
      <c r="G561" s="3"/>
      <c r="H561" s="4">
        <v>29.5</v>
      </c>
      <c r="I561" s="18">
        <f t="shared" si="8"/>
        <v>35.695</v>
      </c>
      <c r="J561" s="18"/>
      <c r="K561" s="20"/>
      <c r="L561" s="18"/>
    </row>
    <row r="562" spans="1:12" ht="30" customHeight="1" x14ac:dyDescent="0.3">
      <c r="A562" s="63" t="s">
        <v>208</v>
      </c>
      <c r="B562" s="3" t="s">
        <v>209</v>
      </c>
      <c r="C562" s="3" t="s">
        <v>1001</v>
      </c>
      <c r="D562" s="3" t="s">
        <v>300</v>
      </c>
      <c r="E562" s="3" t="s">
        <v>207</v>
      </c>
      <c r="F562" s="3">
        <v>12</v>
      </c>
      <c r="G562" s="3"/>
      <c r="H562" s="4">
        <v>29.5</v>
      </c>
      <c r="I562" s="18">
        <f t="shared" si="8"/>
        <v>35.695</v>
      </c>
      <c r="J562" s="18" t="s">
        <v>10</v>
      </c>
      <c r="K562" s="20"/>
      <c r="L562" s="18"/>
    </row>
    <row r="563" spans="1:12" ht="30" customHeight="1" x14ac:dyDescent="0.3">
      <c r="A563" s="19" t="s">
        <v>674</v>
      </c>
      <c r="B563" s="3" t="s">
        <v>887</v>
      </c>
      <c r="C563" s="3"/>
      <c r="D563" s="3" t="s">
        <v>160</v>
      </c>
      <c r="E563" s="3">
        <v>2019</v>
      </c>
      <c r="F563" s="3">
        <v>3</v>
      </c>
      <c r="G563" s="3"/>
      <c r="H563" s="4">
        <v>29.75</v>
      </c>
      <c r="I563" s="18">
        <f t="shared" si="8"/>
        <v>35.997500000000002</v>
      </c>
      <c r="J563" s="18"/>
      <c r="K563" s="20" t="s">
        <v>29</v>
      </c>
      <c r="L563" s="18"/>
    </row>
    <row r="564" spans="1:12" ht="30" customHeight="1" x14ac:dyDescent="0.3">
      <c r="A564" s="27" t="s">
        <v>198</v>
      </c>
      <c r="B564" s="47" t="s">
        <v>593</v>
      </c>
      <c r="C564" s="47"/>
      <c r="D564" s="47" t="s">
        <v>309</v>
      </c>
      <c r="E564" s="46">
        <v>2015</v>
      </c>
      <c r="F564" s="46">
        <v>1</v>
      </c>
      <c r="G564" s="3"/>
      <c r="H564" s="4">
        <v>30</v>
      </c>
      <c r="I564" s="18">
        <f t="shared" si="8"/>
        <v>36.299999999999997</v>
      </c>
      <c r="J564" s="18"/>
      <c r="K564" s="20"/>
      <c r="L564" s="18"/>
    </row>
    <row r="565" spans="1:12" ht="30" customHeight="1" x14ac:dyDescent="0.3">
      <c r="A565" s="19" t="s">
        <v>1382</v>
      </c>
      <c r="B565" s="3" t="s">
        <v>1272</v>
      </c>
      <c r="C565" s="3"/>
      <c r="D565" s="3" t="s">
        <v>160</v>
      </c>
      <c r="E565" s="3">
        <v>1987</v>
      </c>
      <c r="F565" s="3">
        <v>6</v>
      </c>
      <c r="G565" s="3"/>
      <c r="H565" s="4">
        <v>30</v>
      </c>
      <c r="I565" s="18">
        <f t="shared" si="8"/>
        <v>36.299999999999997</v>
      </c>
      <c r="J565" s="18"/>
      <c r="K565" s="20"/>
      <c r="L565" s="18"/>
    </row>
    <row r="566" spans="1:12" ht="30" customHeight="1" x14ac:dyDescent="0.3">
      <c r="A566" s="19" t="s">
        <v>847</v>
      </c>
      <c r="B566" s="3" t="s">
        <v>815</v>
      </c>
      <c r="C566" s="3" t="s">
        <v>412</v>
      </c>
      <c r="D566" s="3" t="s">
        <v>160</v>
      </c>
      <c r="E566" s="3">
        <v>2021</v>
      </c>
      <c r="F566" s="3">
        <v>1</v>
      </c>
      <c r="G566" s="3"/>
      <c r="H566" s="4">
        <v>30</v>
      </c>
      <c r="I566" s="18">
        <f t="shared" si="8"/>
        <v>36.299999999999997</v>
      </c>
      <c r="J566" s="18"/>
      <c r="K566" s="20"/>
      <c r="L566" s="18"/>
    </row>
    <row r="567" spans="1:12" ht="30" customHeight="1" x14ac:dyDescent="0.3">
      <c r="A567" s="63" t="s">
        <v>1171</v>
      </c>
      <c r="B567" s="3" t="s">
        <v>1159</v>
      </c>
      <c r="C567" s="3" t="s">
        <v>412</v>
      </c>
      <c r="D567" s="3" t="s">
        <v>160</v>
      </c>
      <c r="E567" s="3">
        <v>1989</v>
      </c>
      <c r="F567" s="3">
        <v>1</v>
      </c>
      <c r="G567" s="3"/>
      <c r="H567" s="4">
        <v>30</v>
      </c>
      <c r="I567" s="18">
        <f t="shared" si="8"/>
        <v>36.299999999999997</v>
      </c>
      <c r="J567" s="18" t="s">
        <v>10</v>
      </c>
      <c r="K567" s="20"/>
      <c r="L567" s="18"/>
    </row>
    <row r="568" spans="1:12" ht="30" customHeight="1" x14ac:dyDescent="0.3">
      <c r="A568" s="64" t="s">
        <v>316</v>
      </c>
      <c r="B568" s="47" t="s">
        <v>1201</v>
      </c>
      <c r="C568" s="47" t="s">
        <v>412</v>
      </c>
      <c r="D568" s="47" t="s">
        <v>160</v>
      </c>
      <c r="E568" s="46">
        <v>1980</v>
      </c>
      <c r="F568" s="46">
        <v>1</v>
      </c>
      <c r="G568" s="3"/>
      <c r="H568" s="4">
        <v>30</v>
      </c>
      <c r="I568" s="18">
        <f t="shared" si="8"/>
        <v>36.299999999999997</v>
      </c>
      <c r="J568" s="18"/>
      <c r="K568" s="20" t="s">
        <v>62</v>
      </c>
      <c r="L568" s="18"/>
    </row>
    <row r="569" spans="1:12" ht="30" customHeight="1" x14ac:dyDescent="0.3">
      <c r="A569" s="27" t="s">
        <v>1600</v>
      </c>
      <c r="B569" s="47" t="s">
        <v>1201</v>
      </c>
      <c r="C569" s="47" t="s">
        <v>431</v>
      </c>
      <c r="D569" s="47" t="s">
        <v>160</v>
      </c>
      <c r="E569" s="46">
        <v>1996</v>
      </c>
      <c r="F569" s="46">
        <v>2</v>
      </c>
      <c r="G569" s="3"/>
      <c r="H569" s="4">
        <v>30</v>
      </c>
      <c r="I569" s="18">
        <f t="shared" si="8"/>
        <v>36.299999999999997</v>
      </c>
      <c r="J569" s="18"/>
      <c r="K569" s="20"/>
      <c r="L569" s="18"/>
    </row>
    <row r="570" spans="1:12" ht="30" customHeight="1" x14ac:dyDescent="0.3">
      <c r="A570" s="19" t="s">
        <v>1366</v>
      </c>
      <c r="B570" s="3" t="s">
        <v>1347</v>
      </c>
      <c r="C570" s="3"/>
      <c r="D570" s="3" t="s">
        <v>160</v>
      </c>
      <c r="E570" s="3">
        <v>1969</v>
      </c>
      <c r="F570" s="3">
        <v>1</v>
      </c>
      <c r="G570" s="3">
        <v>0.375</v>
      </c>
      <c r="H570" s="4">
        <v>30</v>
      </c>
      <c r="I570" s="18">
        <f t="shared" si="8"/>
        <v>36.299999999999997</v>
      </c>
      <c r="J570" s="18"/>
      <c r="K570" s="20"/>
      <c r="L570" s="18"/>
    </row>
    <row r="571" spans="1:12" ht="30" customHeight="1" x14ac:dyDescent="0.3">
      <c r="A571" s="19" t="s">
        <v>552</v>
      </c>
      <c r="B571" s="3" t="s">
        <v>951</v>
      </c>
      <c r="C571" s="3"/>
      <c r="D571" s="3" t="s">
        <v>160</v>
      </c>
      <c r="E571" s="3">
        <v>2020</v>
      </c>
      <c r="F571" s="3">
        <v>2</v>
      </c>
      <c r="G571" s="3"/>
      <c r="H571" s="4">
        <v>30</v>
      </c>
      <c r="I571" s="18">
        <f t="shared" si="8"/>
        <v>36.299999999999997</v>
      </c>
      <c r="J571" s="3"/>
      <c r="K571" s="20" t="s">
        <v>62</v>
      </c>
      <c r="L571" s="18"/>
    </row>
    <row r="572" spans="1:12" ht="30" customHeight="1" x14ac:dyDescent="0.3">
      <c r="A572" s="63" t="s">
        <v>135</v>
      </c>
      <c r="B572" s="3" t="s">
        <v>123</v>
      </c>
      <c r="C572" s="3"/>
      <c r="D572" s="3" t="s">
        <v>160</v>
      </c>
      <c r="E572" s="3">
        <v>2004</v>
      </c>
      <c r="F572" s="3">
        <v>5</v>
      </c>
      <c r="G572" s="3"/>
      <c r="H572" s="4">
        <v>30</v>
      </c>
      <c r="I572" s="18">
        <f t="shared" ref="I572:I621" si="9">H572*$L$7</f>
        <v>36.299999999999997</v>
      </c>
      <c r="J572" s="18"/>
      <c r="K572" s="20"/>
      <c r="L572" s="18"/>
    </row>
    <row r="573" spans="1:12" ht="30" customHeight="1" x14ac:dyDescent="0.3">
      <c r="A573" s="63" t="s">
        <v>536</v>
      </c>
      <c r="B573" s="47" t="s">
        <v>197</v>
      </c>
      <c r="C573" s="47"/>
      <c r="D573" s="47" t="s">
        <v>160</v>
      </c>
      <c r="E573" s="46">
        <v>2019</v>
      </c>
      <c r="F573" s="46">
        <v>9</v>
      </c>
      <c r="G573" s="3"/>
      <c r="H573" s="4">
        <v>30</v>
      </c>
      <c r="I573" s="18">
        <f t="shared" si="9"/>
        <v>36.299999999999997</v>
      </c>
      <c r="J573" s="18"/>
      <c r="K573" s="20"/>
      <c r="L573" s="18"/>
    </row>
    <row r="574" spans="1:12" ht="30" customHeight="1" x14ac:dyDescent="0.3">
      <c r="A574" s="63" t="s">
        <v>962</v>
      </c>
      <c r="B574" s="3" t="s">
        <v>454</v>
      </c>
      <c r="C574" s="3" t="s">
        <v>412</v>
      </c>
      <c r="D574" s="3" t="s">
        <v>160</v>
      </c>
      <c r="E574" s="3">
        <v>2020</v>
      </c>
      <c r="F574" s="3">
        <v>12</v>
      </c>
      <c r="G574" s="3"/>
      <c r="H574" s="4">
        <v>30</v>
      </c>
      <c r="I574" s="18">
        <f t="shared" si="9"/>
        <v>36.299999999999997</v>
      </c>
      <c r="J574" s="18"/>
      <c r="K574" s="20"/>
      <c r="L574" s="18"/>
    </row>
    <row r="575" spans="1:12" ht="30" customHeight="1" x14ac:dyDescent="0.3">
      <c r="A575" s="27" t="s">
        <v>192</v>
      </c>
      <c r="B575" s="47" t="s">
        <v>163</v>
      </c>
      <c r="C575" s="47"/>
      <c r="D575" s="47" t="s">
        <v>160</v>
      </c>
      <c r="E575" s="46">
        <v>2015</v>
      </c>
      <c r="F575" s="46">
        <v>3</v>
      </c>
      <c r="G575" s="3"/>
      <c r="H575" s="4">
        <v>30</v>
      </c>
      <c r="I575" s="18">
        <f t="shared" si="9"/>
        <v>36.299999999999997</v>
      </c>
      <c r="J575" s="18"/>
      <c r="K575" s="20"/>
      <c r="L575" s="18"/>
    </row>
    <row r="576" spans="1:12" ht="30" customHeight="1" x14ac:dyDescent="0.3">
      <c r="A576" s="27" t="s">
        <v>192</v>
      </c>
      <c r="B576" s="47" t="s">
        <v>163</v>
      </c>
      <c r="C576" s="47"/>
      <c r="D576" s="47" t="s">
        <v>160</v>
      </c>
      <c r="E576" s="46">
        <v>2016</v>
      </c>
      <c r="F576" s="46">
        <v>3</v>
      </c>
      <c r="G576" s="3"/>
      <c r="H576" s="4">
        <v>30</v>
      </c>
      <c r="I576" s="18">
        <f t="shared" si="9"/>
        <v>36.299999999999997</v>
      </c>
      <c r="J576" s="18"/>
      <c r="K576" s="20"/>
      <c r="L576" s="18"/>
    </row>
    <row r="577" spans="1:13" ht="30" customHeight="1" x14ac:dyDescent="0.3">
      <c r="A577" s="27" t="s">
        <v>120</v>
      </c>
      <c r="B577" s="47" t="s">
        <v>119</v>
      </c>
      <c r="C577" s="47"/>
      <c r="D577" s="47" t="s">
        <v>160</v>
      </c>
      <c r="E577" s="46">
        <v>1999</v>
      </c>
      <c r="F577" s="46">
        <v>1</v>
      </c>
      <c r="G577" s="3"/>
      <c r="H577" s="4">
        <v>30</v>
      </c>
      <c r="I577" s="18">
        <f t="shared" si="9"/>
        <v>36.299999999999997</v>
      </c>
      <c r="J577" s="18"/>
      <c r="K577" s="20"/>
      <c r="L577" s="18"/>
    </row>
    <row r="578" spans="1:13" ht="30" customHeight="1" x14ac:dyDescent="0.3">
      <c r="A578" s="27" t="s">
        <v>1372</v>
      </c>
      <c r="B578" s="47" t="s">
        <v>1347</v>
      </c>
      <c r="C578" s="47"/>
      <c r="D578" s="47" t="s">
        <v>160</v>
      </c>
      <c r="E578" s="46">
        <v>1968</v>
      </c>
      <c r="F578" s="46">
        <v>2</v>
      </c>
      <c r="G578" s="3"/>
      <c r="H578" s="4">
        <v>30</v>
      </c>
      <c r="I578" s="18">
        <f t="shared" si="9"/>
        <v>36.299999999999997</v>
      </c>
      <c r="J578" s="18"/>
      <c r="K578" s="20"/>
      <c r="L578" s="18"/>
    </row>
    <row r="579" spans="1:13" ht="30" customHeight="1" x14ac:dyDescent="0.3">
      <c r="A579" s="64" t="s">
        <v>491</v>
      </c>
      <c r="B579" s="47" t="s">
        <v>875</v>
      </c>
      <c r="C579" s="47"/>
      <c r="D579" s="47" t="s">
        <v>160</v>
      </c>
      <c r="E579" s="46">
        <v>2020</v>
      </c>
      <c r="F579" s="46">
        <v>10</v>
      </c>
      <c r="G579" s="3"/>
      <c r="H579" s="4">
        <v>30</v>
      </c>
      <c r="I579" s="18">
        <f t="shared" si="9"/>
        <v>36.299999999999997</v>
      </c>
      <c r="J579" s="18" t="s">
        <v>10</v>
      </c>
      <c r="K579" s="20"/>
      <c r="L579" s="18"/>
    </row>
    <row r="580" spans="1:13" ht="30" customHeight="1" x14ac:dyDescent="0.3">
      <c r="A580" s="27" t="s">
        <v>1492</v>
      </c>
      <c r="B580" s="47" t="s">
        <v>537</v>
      </c>
      <c r="C580" s="47" t="s">
        <v>412</v>
      </c>
      <c r="D580" s="47" t="s">
        <v>160</v>
      </c>
      <c r="E580" s="46">
        <v>2020</v>
      </c>
      <c r="F580" s="46">
        <v>1</v>
      </c>
      <c r="G580" s="3"/>
      <c r="H580" s="4">
        <v>30</v>
      </c>
      <c r="I580" s="18">
        <f t="shared" si="9"/>
        <v>36.299999999999997</v>
      </c>
      <c r="J580" s="18" t="s">
        <v>10</v>
      </c>
      <c r="K580" s="20"/>
      <c r="L580" s="18"/>
    </row>
    <row r="581" spans="1:13" ht="30" customHeight="1" x14ac:dyDescent="0.3">
      <c r="A581" s="27" t="s">
        <v>961</v>
      </c>
      <c r="B581" s="47" t="s">
        <v>454</v>
      </c>
      <c r="C581" s="47" t="s">
        <v>412</v>
      </c>
      <c r="D581" s="47" t="s">
        <v>160</v>
      </c>
      <c r="E581" s="46">
        <v>2020</v>
      </c>
      <c r="F581" s="46">
        <v>12</v>
      </c>
      <c r="G581" s="3"/>
      <c r="H581" s="4">
        <v>30</v>
      </c>
      <c r="I581" s="18">
        <f t="shared" si="9"/>
        <v>36.299999999999997</v>
      </c>
      <c r="J581" s="18"/>
      <c r="K581" s="20"/>
      <c r="L581" s="18"/>
    </row>
    <row r="582" spans="1:13" ht="30" customHeight="1" x14ac:dyDescent="0.3">
      <c r="A582" s="64" t="s">
        <v>796</v>
      </c>
      <c r="B582" s="47" t="s">
        <v>875</v>
      </c>
      <c r="C582" s="47"/>
      <c r="D582" s="3" t="s">
        <v>160</v>
      </c>
      <c r="E582" s="46">
        <v>2020</v>
      </c>
      <c r="F582" s="46">
        <v>12</v>
      </c>
      <c r="G582" s="3"/>
      <c r="H582" s="4">
        <v>30</v>
      </c>
      <c r="I582" s="18">
        <f t="shared" si="9"/>
        <v>36.299999999999997</v>
      </c>
      <c r="J582" s="18" t="s">
        <v>10</v>
      </c>
      <c r="K582" s="20"/>
      <c r="L582" s="18"/>
    </row>
    <row r="583" spans="1:13" ht="30" customHeight="1" x14ac:dyDescent="0.3">
      <c r="A583" s="19" t="s">
        <v>924</v>
      </c>
      <c r="B583" s="3" t="s">
        <v>755</v>
      </c>
      <c r="C583" s="3"/>
      <c r="D583" s="3" t="s">
        <v>47</v>
      </c>
      <c r="E583" s="3">
        <v>1970</v>
      </c>
      <c r="F583" s="3">
        <v>2</v>
      </c>
      <c r="G583" s="3"/>
      <c r="H583" s="4">
        <v>30</v>
      </c>
      <c r="I583" s="18">
        <f t="shared" si="9"/>
        <v>36.299999999999997</v>
      </c>
      <c r="J583" s="18"/>
      <c r="K583" s="20"/>
      <c r="L583" s="18"/>
    </row>
    <row r="584" spans="1:13" ht="30" customHeight="1" x14ac:dyDescent="0.3">
      <c r="A584" s="27" t="s">
        <v>919</v>
      </c>
      <c r="B584" s="47" t="s">
        <v>755</v>
      </c>
      <c r="C584" s="47"/>
      <c r="D584" s="47" t="s">
        <v>47</v>
      </c>
      <c r="E584" s="46" t="s">
        <v>907</v>
      </c>
      <c r="F584" s="46">
        <v>1</v>
      </c>
      <c r="G584" s="3"/>
      <c r="H584" s="4">
        <v>30</v>
      </c>
      <c r="I584" s="18">
        <f t="shared" si="9"/>
        <v>36.299999999999997</v>
      </c>
      <c r="J584" s="18" t="s">
        <v>10</v>
      </c>
      <c r="K584" s="20" t="s">
        <v>29</v>
      </c>
      <c r="L584" s="18"/>
    </row>
    <row r="585" spans="1:13" ht="30" customHeight="1" x14ac:dyDescent="0.3">
      <c r="A585" s="64" t="s">
        <v>925</v>
      </c>
      <c r="B585" s="47" t="s">
        <v>755</v>
      </c>
      <c r="C585" s="47"/>
      <c r="D585" s="3" t="s">
        <v>47</v>
      </c>
      <c r="E585" s="46">
        <v>1981</v>
      </c>
      <c r="F585" s="46">
        <v>2</v>
      </c>
      <c r="G585" s="3"/>
      <c r="H585" s="4">
        <v>30</v>
      </c>
      <c r="I585" s="18">
        <f t="shared" si="9"/>
        <v>36.299999999999997</v>
      </c>
      <c r="J585" s="18" t="s">
        <v>10</v>
      </c>
      <c r="K585" s="20"/>
      <c r="L585" s="18"/>
    </row>
    <row r="586" spans="1:13" ht="30" customHeight="1" x14ac:dyDescent="0.3">
      <c r="A586" s="64" t="s">
        <v>926</v>
      </c>
      <c r="B586" s="47" t="s">
        <v>755</v>
      </c>
      <c r="C586" s="47"/>
      <c r="D586" s="3" t="s">
        <v>47</v>
      </c>
      <c r="E586" s="46">
        <v>1979</v>
      </c>
      <c r="F586" s="46">
        <v>1</v>
      </c>
      <c r="G586" s="3"/>
      <c r="H586" s="4">
        <v>30</v>
      </c>
      <c r="I586" s="18">
        <f t="shared" si="9"/>
        <v>36.299999999999997</v>
      </c>
      <c r="J586" s="18" t="s">
        <v>10</v>
      </c>
      <c r="K586" s="20"/>
      <c r="L586" s="18"/>
      <c r="M586" s="2"/>
    </row>
    <row r="587" spans="1:13" ht="30" customHeight="1" x14ac:dyDescent="0.3">
      <c r="A587" s="27" t="s">
        <v>1536</v>
      </c>
      <c r="B587" s="47" t="s">
        <v>12</v>
      </c>
      <c r="C587" s="47"/>
      <c r="D587" s="47" t="s">
        <v>47</v>
      </c>
      <c r="E587" s="46">
        <v>1975</v>
      </c>
      <c r="F587" s="46">
        <v>1</v>
      </c>
      <c r="G587" s="3"/>
      <c r="H587" s="4">
        <v>30</v>
      </c>
      <c r="I587" s="18">
        <f t="shared" si="9"/>
        <v>36.299999999999997</v>
      </c>
      <c r="J587" s="18" t="s">
        <v>10</v>
      </c>
      <c r="K587" s="61" t="s">
        <v>451</v>
      </c>
      <c r="L587" s="18"/>
    </row>
    <row r="588" spans="1:13" ht="30" customHeight="1" x14ac:dyDescent="0.3">
      <c r="A588" s="64" t="s">
        <v>1374</v>
      </c>
      <c r="B588" s="47" t="s">
        <v>20</v>
      </c>
      <c r="C588" s="47"/>
      <c r="D588" s="47" t="s">
        <v>47</v>
      </c>
      <c r="E588" s="46" t="s">
        <v>1344</v>
      </c>
      <c r="F588" s="46">
        <v>5</v>
      </c>
      <c r="G588" s="3"/>
      <c r="H588" s="4">
        <v>30</v>
      </c>
      <c r="I588" s="18">
        <f t="shared" si="9"/>
        <v>36.299999999999997</v>
      </c>
      <c r="J588" s="18"/>
      <c r="K588" s="20"/>
      <c r="L588" s="18"/>
    </row>
    <row r="589" spans="1:13" ht="30" customHeight="1" x14ac:dyDescent="0.3">
      <c r="A589" s="19" t="s">
        <v>63</v>
      </c>
      <c r="B589" s="3" t="s">
        <v>13</v>
      </c>
      <c r="C589" s="3"/>
      <c r="D589" s="3" t="s">
        <v>47</v>
      </c>
      <c r="E589" s="3">
        <v>1993</v>
      </c>
      <c r="F589" s="3">
        <v>1</v>
      </c>
      <c r="G589" s="3"/>
      <c r="H589" s="4">
        <v>30</v>
      </c>
      <c r="I589" s="18">
        <f t="shared" si="9"/>
        <v>36.299999999999997</v>
      </c>
      <c r="J589" s="18"/>
      <c r="K589" s="20"/>
      <c r="L589" s="18"/>
    </row>
    <row r="590" spans="1:13" ht="30" customHeight="1" x14ac:dyDescent="0.3">
      <c r="A590" s="64" t="s">
        <v>1043</v>
      </c>
      <c r="B590" s="47" t="s">
        <v>11</v>
      </c>
      <c r="C590" s="47"/>
      <c r="D590" s="47" t="s">
        <v>47</v>
      </c>
      <c r="E590" s="46">
        <v>2007</v>
      </c>
      <c r="F590" s="46">
        <v>12</v>
      </c>
      <c r="G590" s="3"/>
      <c r="H590" s="4">
        <v>30</v>
      </c>
      <c r="I590" s="18">
        <f t="shared" si="9"/>
        <v>36.299999999999997</v>
      </c>
      <c r="J590" s="18"/>
      <c r="K590" s="20"/>
      <c r="L590" s="18"/>
    </row>
    <row r="591" spans="1:13" ht="30" customHeight="1" x14ac:dyDescent="0.3">
      <c r="A591" s="27" t="s">
        <v>476</v>
      </c>
      <c r="B591" s="47" t="s">
        <v>19</v>
      </c>
      <c r="C591" s="47"/>
      <c r="D591" s="47" t="s">
        <v>47</v>
      </c>
      <c r="E591" s="46">
        <v>1996</v>
      </c>
      <c r="F591" s="46">
        <v>6</v>
      </c>
      <c r="G591" s="3"/>
      <c r="H591" s="4">
        <v>30</v>
      </c>
      <c r="I591" s="18">
        <f t="shared" si="9"/>
        <v>36.299999999999997</v>
      </c>
      <c r="J591" s="18"/>
      <c r="K591" s="20"/>
      <c r="L591" s="18"/>
    </row>
    <row r="592" spans="1:13" ht="30" customHeight="1" x14ac:dyDescent="0.3">
      <c r="A592" s="19" t="s">
        <v>867</v>
      </c>
      <c r="B592" s="3" t="s">
        <v>8</v>
      </c>
      <c r="C592" s="3" t="s">
        <v>1000</v>
      </c>
      <c r="D592" s="3" t="s">
        <v>47</v>
      </c>
      <c r="E592" s="3">
        <v>1996</v>
      </c>
      <c r="F592" s="3">
        <v>4</v>
      </c>
      <c r="G592" s="3"/>
      <c r="H592" s="4">
        <v>30</v>
      </c>
      <c r="I592" s="18">
        <f t="shared" si="9"/>
        <v>36.299999999999997</v>
      </c>
      <c r="J592" s="3"/>
      <c r="K592" s="21"/>
      <c r="L592" s="18"/>
    </row>
    <row r="593" spans="1:12" ht="30" customHeight="1" x14ac:dyDescent="0.3">
      <c r="A593" s="19" t="s">
        <v>1130</v>
      </c>
      <c r="B593" s="3" t="s">
        <v>12</v>
      </c>
      <c r="C593" s="3"/>
      <c r="D593" s="3" t="s">
        <v>47</v>
      </c>
      <c r="E593" s="3">
        <v>1994</v>
      </c>
      <c r="F593" s="3">
        <v>1</v>
      </c>
      <c r="G593" s="3"/>
      <c r="H593" s="4">
        <v>30</v>
      </c>
      <c r="I593" s="18">
        <f t="shared" si="9"/>
        <v>36.299999999999997</v>
      </c>
      <c r="J593" s="18"/>
      <c r="K593" s="20"/>
      <c r="L593" s="18"/>
    </row>
    <row r="594" spans="1:12" ht="30" customHeight="1" x14ac:dyDescent="0.3">
      <c r="A594" s="27" t="s">
        <v>1096</v>
      </c>
      <c r="B594" s="47" t="s">
        <v>563</v>
      </c>
      <c r="C594" s="47"/>
      <c r="D594" s="47" t="s">
        <v>47</v>
      </c>
      <c r="E594" s="46">
        <v>1970</v>
      </c>
      <c r="F594" s="46">
        <v>1</v>
      </c>
      <c r="G594" s="3"/>
      <c r="H594" s="4">
        <v>30</v>
      </c>
      <c r="I594" s="18">
        <f t="shared" si="9"/>
        <v>36.299999999999997</v>
      </c>
      <c r="J594" s="18" t="s">
        <v>10</v>
      </c>
      <c r="K594" s="20"/>
      <c r="L594" s="18"/>
    </row>
    <row r="595" spans="1:12" ht="30" customHeight="1" x14ac:dyDescent="0.3">
      <c r="A595" s="27" t="s">
        <v>562</v>
      </c>
      <c r="B595" s="47" t="s">
        <v>563</v>
      </c>
      <c r="C595" s="47"/>
      <c r="D595" s="47" t="s">
        <v>47</v>
      </c>
      <c r="E595" s="46">
        <v>1996</v>
      </c>
      <c r="F595" s="46">
        <v>1</v>
      </c>
      <c r="G595" s="3">
        <v>1.5</v>
      </c>
      <c r="H595" s="4">
        <v>30</v>
      </c>
      <c r="I595" s="18">
        <f t="shared" si="9"/>
        <v>36.299999999999997</v>
      </c>
      <c r="J595" s="18"/>
      <c r="K595" s="20"/>
      <c r="L595" s="18"/>
    </row>
    <row r="596" spans="1:12" ht="30" customHeight="1" x14ac:dyDescent="0.3">
      <c r="A596" s="19" t="s">
        <v>1132</v>
      </c>
      <c r="B596" s="3" t="s">
        <v>755</v>
      </c>
      <c r="C596" s="3"/>
      <c r="D596" s="3" t="s">
        <v>47</v>
      </c>
      <c r="E596" s="3">
        <v>1974</v>
      </c>
      <c r="F596" s="3">
        <v>1</v>
      </c>
      <c r="G596" s="3"/>
      <c r="H596" s="4">
        <v>30</v>
      </c>
      <c r="I596" s="18">
        <f t="shared" si="9"/>
        <v>36.299999999999997</v>
      </c>
      <c r="J596" s="18"/>
      <c r="K596" s="20"/>
      <c r="L596" s="18"/>
    </row>
    <row r="597" spans="1:12" ht="30" customHeight="1" x14ac:dyDescent="0.3">
      <c r="A597" s="27" t="s">
        <v>1182</v>
      </c>
      <c r="B597" s="47" t="s">
        <v>374</v>
      </c>
      <c r="C597" s="47"/>
      <c r="D597" s="47" t="s">
        <v>47</v>
      </c>
      <c r="E597" s="46">
        <v>1982</v>
      </c>
      <c r="F597" s="46">
        <v>1</v>
      </c>
      <c r="G597" s="3"/>
      <c r="H597" s="4">
        <v>30</v>
      </c>
      <c r="I597" s="18">
        <f t="shared" si="9"/>
        <v>36.299999999999997</v>
      </c>
      <c r="J597" s="18"/>
      <c r="K597" s="20"/>
      <c r="L597" s="18"/>
    </row>
    <row r="598" spans="1:12" ht="30" customHeight="1" x14ac:dyDescent="0.3">
      <c r="A598" s="27" t="s">
        <v>1190</v>
      </c>
      <c r="B598" s="47" t="s">
        <v>755</v>
      </c>
      <c r="C598" s="47"/>
      <c r="D598" s="47" t="s">
        <v>47</v>
      </c>
      <c r="E598" s="46">
        <v>1982</v>
      </c>
      <c r="F598" s="46">
        <v>1</v>
      </c>
      <c r="G598" s="3"/>
      <c r="H598" s="4">
        <v>30</v>
      </c>
      <c r="I598" s="18">
        <f t="shared" si="9"/>
        <v>36.299999999999997</v>
      </c>
      <c r="J598" s="18"/>
      <c r="K598" s="20"/>
      <c r="L598" s="18"/>
    </row>
    <row r="599" spans="1:12" ht="30" customHeight="1" x14ac:dyDescent="0.3">
      <c r="A599" s="27" t="s">
        <v>1545</v>
      </c>
      <c r="B599" s="47" t="s">
        <v>15</v>
      </c>
      <c r="C599" s="47"/>
      <c r="D599" s="47" t="s">
        <v>47</v>
      </c>
      <c r="E599" s="46">
        <v>1985</v>
      </c>
      <c r="F599" s="46">
        <v>2</v>
      </c>
      <c r="G599" s="3"/>
      <c r="H599" s="4">
        <v>30</v>
      </c>
      <c r="I599" s="18">
        <f t="shared" si="9"/>
        <v>36.299999999999997</v>
      </c>
      <c r="J599" s="18"/>
      <c r="K599" s="20"/>
      <c r="L599" s="18"/>
    </row>
    <row r="600" spans="1:12" ht="30" customHeight="1" x14ac:dyDescent="0.3">
      <c r="A600" s="63" t="s">
        <v>1544</v>
      </c>
      <c r="B600" s="3" t="s">
        <v>15</v>
      </c>
      <c r="C600" s="3"/>
      <c r="D600" s="3" t="s">
        <v>47</v>
      </c>
      <c r="E600" s="3">
        <v>1981</v>
      </c>
      <c r="F600" s="3">
        <v>1</v>
      </c>
      <c r="G600" s="3"/>
      <c r="H600" s="4">
        <v>30</v>
      </c>
      <c r="I600" s="18">
        <f t="shared" si="9"/>
        <v>36.299999999999997</v>
      </c>
      <c r="J600" s="18"/>
      <c r="K600" s="20"/>
      <c r="L600" s="18"/>
    </row>
    <row r="601" spans="1:12" ht="30" customHeight="1" x14ac:dyDescent="0.3">
      <c r="A601" s="63" t="s">
        <v>1478</v>
      </c>
      <c r="B601" s="3" t="s">
        <v>359</v>
      </c>
      <c r="C601" s="3"/>
      <c r="D601" s="3" t="s">
        <v>47</v>
      </c>
      <c r="E601" s="3">
        <v>1975</v>
      </c>
      <c r="F601" s="3">
        <v>5</v>
      </c>
      <c r="G601" s="3"/>
      <c r="H601" s="4">
        <v>30</v>
      </c>
      <c r="I601" s="18">
        <f t="shared" si="9"/>
        <v>36.299999999999997</v>
      </c>
      <c r="J601" s="3"/>
      <c r="K601" s="20"/>
      <c r="L601" s="18"/>
    </row>
    <row r="602" spans="1:12" ht="30" customHeight="1" x14ac:dyDescent="0.3">
      <c r="A602" s="63" t="s">
        <v>1135</v>
      </c>
      <c r="B602" s="3" t="s">
        <v>8</v>
      </c>
      <c r="C602" s="3"/>
      <c r="D602" s="3" t="s">
        <v>47</v>
      </c>
      <c r="E602" s="3">
        <v>1981</v>
      </c>
      <c r="F602" s="3">
        <v>1</v>
      </c>
      <c r="G602" s="3"/>
      <c r="H602" s="4">
        <v>30</v>
      </c>
      <c r="I602" s="18">
        <f t="shared" si="9"/>
        <v>36.299999999999997</v>
      </c>
      <c r="J602" s="18"/>
      <c r="K602" s="20" t="s">
        <v>41</v>
      </c>
      <c r="L602" s="18"/>
    </row>
    <row r="603" spans="1:12" ht="30" customHeight="1" x14ac:dyDescent="0.3">
      <c r="A603" s="27" t="s">
        <v>691</v>
      </c>
      <c r="B603" s="47" t="s">
        <v>755</v>
      </c>
      <c r="C603" s="47"/>
      <c r="D603" s="47" t="s">
        <v>47</v>
      </c>
      <c r="E603" s="46">
        <v>1988</v>
      </c>
      <c r="F603" s="46">
        <v>10</v>
      </c>
      <c r="G603" s="3"/>
      <c r="H603" s="4">
        <v>30</v>
      </c>
      <c r="I603" s="18">
        <f t="shared" si="9"/>
        <v>36.299999999999997</v>
      </c>
      <c r="J603" s="18" t="s">
        <v>10</v>
      </c>
      <c r="K603" s="20"/>
      <c r="L603" s="18"/>
    </row>
    <row r="604" spans="1:12" ht="30" customHeight="1" x14ac:dyDescent="0.3">
      <c r="A604" s="27" t="s">
        <v>1598</v>
      </c>
      <c r="B604" s="47" t="s">
        <v>12</v>
      </c>
      <c r="C604" s="47"/>
      <c r="D604" s="47" t="s">
        <v>47</v>
      </c>
      <c r="E604" s="46">
        <v>1981</v>
      </c>
      <c r="F604" s="46">
        <v>2</v>
      </c>
      <c r="G604" s="3"/>
      <c r="H604" s="4">
        <v>30</v>
      </c>
      <c r="I604" s="18">
        <f t="shared" si="9"/>
        <v>36.299999999999997</v>
      </c>
      <c r="J604" s="18" t="s">
        <v>10</v>
      </c>
      <c r="K604" s="20"/>
      <c r="L604" s="18"/>
    </row>
    <row r="605" spans="1:12" ht="30" customHeight="1" x14ac:dyDescent="0.3">
      <c r="A605" s="19" t="s">
        <v>735</v>
      </c>
      <c r="B605" s="3" t="s">
        <v>11</v>
      </c>
      <c r="C605" s="3"/>
      <c r="D605" s="3" t="s">
        <v>47</v>
      </c>
      <c r="E605" s="3">
        <v>2008</v>
      </c>
      <c r="F605" s="3">
        <v>12</v>
      </c>
      <c r="G605" s="3"/>
      <c r="H605" s="4">
        <v>30</v>
      </c>
      <c r="I605" s="18">
        <f t="shared" si="9"/>
        <v>36.299999999999997</v>
      </c>
      <c r="J605" s="3"/>
      <c r="K605" s="20"/>
      <c r="L605" s="18"/>
    </row>
    <row r="606" spans="1:12" ht="30" customHeight="1" x14ac:dyDescent="0.3">
      <c r="A606" s="27" t="s">
        <v>1050</v>
      </c>
      <c r="B606" s="47" t="s">
        <v>955</v>
      </c>
      <c r="C606" s="47"/>
      <c r="D606" s="47" t="s">
        <v>47</v>
      </c>
      <c r="E606" s="46">
        <v>1971</v>
      </c>
      <c r="F606" s="46">
        <v>2</v>
      </c>
      <c r="G606" s="3"/>
      <c r="H606" s="4">
        <v>30</v>
      </c>
      <c r="I606" s="18">
        <f t="shared" si="9"/>
        <v>36.299999999999997</v>
      </c>
      <c r="J606" s="18"/>
      <c r="K606" s="20"/>
      <c r="L606" s="18"/>
    </row>
    <row r="607" spans="1:12" ht="30" customHeight="1" x14ac:dyDescent="0.3">
      <c r="A607" s="27" t="s">
        <v>561</v>
      </c>
      <c r="B607" s="47" t="s">
        <v>12</v>
      </c>
      <c r="C607" s="47"/>
      <c r="D607" s="47" t="s">
        <v>47</v>
      </c>
      <c r="E607" s="46">
        <v>1986</v>
      </c>
      <c r="F607" s="46">
        <v>1</v>
      </c>
      <c r="G607" s="3"/>
      <c r="H607" s="4">
        <v>30</v>
      </c>
      <c r="I607" s="18">
        <f t="shared" si="9"/>
        <v>36.299999999999997</v>
      </c>
      <c r="J607" s="18" t="s">
        <v>10</v>
      </c>
      <c r="K607" s="20"/>
      <c r="L607" s="18"/>
    </row>
    <row r="608" spans="1:12" ht="30" customHeight="1" x14ac:dyDescent="0.3">
      <c r="A608" s="27" t="s">
        <v>528</v>
      </c>
      <c r="B608" s="47" t="s">
        <v>11</v>
      </c>
      <c r="C608" s="47"/>
      <c r="D608" s="47" t="s">
        <v>47</v>
      </c>
      <c r="E608" s="46">
        <v>1998</v>
      </c>
      <c r="F608" s="46">
        <v>2</v>
      </c>
      <c r="G608" s="3"/>
      <c r="H608" s="4">
        <v>30</v>
      </c>
      <c r="I608" s="18">
        <f t="shared" si="9"/>
        <v>36.299999999999997</v>
      </c>
      <c r="J608" s="18" t="s">
        <v>10</v>
      </c>
      <c r="K608" s="20"/>
      <c r="L608" s="18"/>
    </row>
    <row r="609" spans="1:12" ht="30" customHeight="1" x14ac:dyDescent="0.3">
      <c r="A609" s="19" t="s">
        <v>1693</v>
      </c>
      <c r="B609" s="3" t="s">
        <v>956</v>
      </c>
      <c r="C609" s="3"/>
      <c r="D609" s="3" t="s">
        <v>47</v>
      </c>
      <c r="E609" s="3">
        <v>1999</v>
      </c>
      <c r="F609" s="3">
        <v>4</v>
      </c>
      <c r="G609" s="3"/>
      <c r="H609" s="4">
        <v>30</v>
      </c>
      <c r="I609" s="18">
        <f t="shared" si="9"/>
        <v>36.299999999999997</v>
      </c>
      <c r="J609" s="18"/>
      <c r="K609" s="20"/>
      <c r="L609" s="18"/>
    </row>
    <row r="610" spans="1:12" ht="30" customHeight="1" x14ac:dyDescent="0.3">
      <c r="A610" s="19" t="s">
        <v>1258</v>
      </c>
      <c r="B610" s="3" t="s">
        <v>955</v>
      </c>
      <c r="C610" s="3"/>
      <c r="D610" s="3" t="s">
        <v>47</v>
      </c>
      <c r="E610" s="3">
        <v>1976</v>
      </c>
      <c r="F610" s="3">
        <v>3</v>
      </c>
      <c r="G610" s="3"/>
      <c r="H610" s="4">
        <v>30</v>
      </c>
      <c r="I610" s="18">
        <f t="shared" si="9"/>
        <v>36.299999999999997</v>
      </c>
      <c r="J610" s="18"/>
      <c r="K610" s="20"/>
      <c r="L610" s="18"/>
    </row>
    <row r="611" spans="1:12" ht="30" customHeight="1" x14ac:dyDescent="0.3">
      <c r="A611" s="27" t="s">
        <v>1261</v>
      </c>
      <c r="B611" s="47" t="s">
        <v>359</v>
      </c>
      <c r="C611" s="47"/>
      <c r="D611" s="47" t="s">
        <v>47</v>
      </c>
      <c r="E611" s="46">
        <v>1985</v>
      </c>
      <c r="F611" s="46">
        <v>5</v>
      </c>
      <c r="G611" s="3"/>
      <c r="H611" s="4">
        <v>30</v>
      </c>
      <c r="I611" s="18">
        <f t="shared" si="9"/>
        <v>36.299999999999997</v>
      </c>
      <c r="J611" s="18" t="s">
        <v>10</v>
      </c>
      <c r="K611" s="20"/>
      <c r="L611" s="18"/>
    </row>
    <row r="612" spans="1:12" ht="30" customHeight="1" x14ac:dyDescent="0.3">
      <c r="A612" s="19" t="s">
        <v>1069</v>
      </c>
      <c r="B612" s="3" t="s">
        <v>27</v>
      </c>
      <c r="C612" s="3" t="s">
        <v>1000</v>
      </c>
      <c r="D612" s="3" t="s">
        <v>47</v>
      </c>
      <c r="E612" s="3">
        <v>1970</v>
      </c>
      <c r="F612" s="3">
        <v>8</v>
      </c>
      <c r="G612" s="3"/>
      <c r="H612" s="4">
        <v>30</v>
      </c>
      <c r="I612" s="18">
        <f t="shared" si="9"/>
        <v>36.299999999999997</v>
      </c>
      <c r="J612" s="18"/>
      <c r="K612" s="20" t="s">
        <v>29</v>
      </c>
      <c r="L612" s="18"/>
    </row>
    <row r="613" spans="1:12" ht="30" customHeight="1" x14ac:dyDescent="0.3">
      <c r="A613" s="27" t="s">
        <v>1094</v>
      </c>
      <c r="B613" s="47" t="s">
        <v>20</v>
      </c>
      <c r="C613" s="47"/>
      <c r="D613" s="47" t="s">
        <v>47</v>
      </c>
      <c r="E613" s="46">
        <v>1971</v>
      </c>
      <c r="F613" s="46">
        <v>1</v>
      </c>
      <c r="G613" s="3"/>
      <c r="H613" s="4">
        <v>30</v>
      </c>
      <c r="I613" s="18">
        <f t="shared" si="9"/>
        <v>36.299999999999997</v>
      </c>
      <c r="J613" s="18" t="s">
        <v>10</v>
      </c>
      <c r="K613" s="20"/>
      <c r="L613" s="18"/>
    </row>
    <row r="614" spans="1:12" ht="30" customHeight="1" x14ac:dyDescent="0.3">
      <c r="A614" s="19" t="s">
        <v>564</v>
      </c>
      <c r="B614" s="3" t="s">
        <v>8</v>
      </c>
      <c r="C614" s="3" t="s">
        <v>1000</v>
      </c>
      <c r="D614" s="3" t="s">
        <v>47</v>
      </c>
      <c r="E614" s="3">
        <v>1985</v>
      </c>
      <c r="F614" s="3">
        <v>1</v>
      </c>
      <c r="G614" s="3"/>
      <c r="H614" s="4">
        <v>30</v>
      </c>
      <c r="I614" s="18">
        <f t="shared" si="9"/>
        <v>36.299999999999997</v>
      </c>
      <c r="J614" s="18"/>
      <c r="K614" s="20"/>
      <c r="L614" s="18"/>
    </row>
    <row r="615" spans="1:12" ht="30" customHeight="1" x14ac:dyDescent="0.3">
      <c r="A615" s="63" t="s">
        <v>1141</v>
      </c>
      <c r="B615" s="3" t="s">
        <v>11</v>
      </c>
      <c r="C615" s="3"/>
      <c r="D615" s="3" t="s">
        <v>47</v>
      </c>
      <c r="E615" s="3">
        <v>1985</v>
      </c>
      <c r="F615" s="3">
        <v>7</v>
      </c>
      <c r="G615" s="3"/>
      <c r="H615" s="4">
        <v>30</v>
      </c>
      <c r="I615" s="18">
        <f t="shared" si="9"/>
        <v>36.299999999999997</v>
      </c>
      <c r="J615" s="18" t="s">
        <v>10</v>
      </c>
      <c r="K615" s="20" t="s">
        <v>41</v>
      </c>
      <c r="L615" s="18"/>
    </row>
    <row r="616" spans="1:12" ht="30" customHeight="1" x14ac:dyDescent="0.3">
      <c r="A616" s="63" t="s">
        <v>1293</v>
      </c>
      <c r="B616" s="3" t="s">
        <v>1237</v>
      </c>
      <c r="C616" s="3"/>
      <c r="D616" s="3" t="s">
        <v>302</v>
      </c>
      <c r="E616" s="3">
        <v>1979</v>
      </c>
      <c r="F616" s="3">
        <v>1</v>
      </c>
      <c r="G616" s="3"/>
      <c r="H616" s="4">
        <v>30</v>
      </c>
      <c r="I616" s="18">
        <f t="shared" si="9"/>
        <v>36.299999999999997</v>
      </c>
      <c r="J616" s="18"/>
      <c r="K616" s="20"/>
      <c r="L616" s="18"/>
    </row>
    <row r="617" spans="1:12" ht="30" customHeight="1" x14ac:dyDescent="0.3">
      <c r="A617" s="63" t="s">
        <v>1406</v>
      </c>
      <c r="B617" s="3" t="s">
        <v>419</v>
      </c>
      <c r="C617" s="3"/>
      <c r="D617" s="3" t="s">
        <v>302</v>
      </c>
      <c r="E617" s="3">
        <v>2020</v>
      </c>
      <c r="F617" s="3">
        <v>12</v>
      </c>
      <c r="G617" s="3"/>
      <c r="H617" s="4">
        <v>30</v>
      </c>
      <c r="I617" s="18">
        <f t="shared" si="9"/>
        <v>36.299999999999997</v>
      </c>
      <c r="J617" s="18"/>
      <c r="K617" s="20" t="s">
        <v>41</v>
      </c>
      <c r="L617" s="18"/>
    </row>
    <row r="618" spans="1:12" ht="30" customHeight="1" x14ac:dyDescent="0.3">
      <c r="A618" s="27" t="s">
        <v>1117</v>
      </c>
      <c r="B618" s="47" t="s">
        <v>419</v>
      </c>
      <c r="C618" s="47"/>
      <c r="D618" s="47" t="s">
        <v>302</v>
      </c>
      <c r="E618" s="46">
        <v>2019</v>
      </c>
      <c r="F618" s="46">
        <v>6</v>
      </c>
      <c r="G618" s="3"/>
      <c r="H618" s="4">
        <v>30</v>
      </c>
      <c r="I618" s="18">
        <f t="shared" si="9"/>
        <v>36.299999999999997</v>
      </c>
      <c r="J618" s="18" t="s">
        <v>10</v>
      </c>
      <c r="K618" s="20"/>
      <c r="L618" s="18"/>
    </row>
    <row r="619" spans="1:12" ht="30" customHeight="1" x14ac:dyDescent="0.3">
      <c r="A619" s="19" t="s">
        <v>346</v>
      </c>
      <c r="B619" s="3" t="s">
        <v>159</v>
      </c>
      <c r="C619" s="3"/>
      <c r="D619" s="3" t="s">
        <v>376</v>
      </c>
      <c r="E619" s="3">
        <v>2011</v>
      </c>
      <c r="F619" s="3">
        <v>1</v>
      </c>
      <c r="G619" s="3"/>
      <c r="H619" s="4">
        <v>30</v>
      </c>
      <c r="I619" s="18">
        <f t="shared" si="9"/>
        <v>36.299999999999997</v>
      </c>
      <c r="J619" s="18"/>
      <c r="K619" s="20"/>
      <c r="L619" s="18"/>
    </row>
    <row r="620" spans="1:12" ht="30" customHeight="1" x14ac:dyDescent="0.3">
      <c r="A620" s="63" t="s">
        <v>89</v>
      </c>
      <c r="B620" s="3" t="s">
        <v>90</v>
      </c>
      <c r="C620" s="3"/>
      <c r="D620" s="3" t="s">
        <v>303</v>
      </c>
      <c r="E620" s="3">
        <v>1988</v>
      </c>
      <c r="F620" s="3">
        <v>1</v>
      </c>
      <c r="G620" s="3"/>
      <c r="H620" s="4">
        <v>30</v>
      </c>
      <c r="I620" s="18">
        <f t="shared" si="9"/>
        <v>36.299999999999997</v>
      </c>
      <c r="J620" s="18"/>
      <c r="K620" s="20"/>
      <c r="L620" s="18"/>
    </row>
    <row r="621" spans="1:12" ht="30" customHeight="1" x14ac:dyDescent="0.3">
      <c r="A621" s="63" t="s">
        <v>1387</v>
      </c>
      <c r="B621" s="3" t="s">
        <v>1386</v>
      </c>
      <c r="C621" s="3"/>
      <c r="D621" s="3" t="s">
        <v>432</v>
      </c>
      <c r="E621" s="3">
        <v>1998</v>
      </c>
      <c r="F621" s="3">
        <v>2</v>
      </c>
      <c r="G621" s="3"/>
      <c r="H621" s="4">
        <v>30</v>
      </c>
      <c r="I621" s="18">
        <f t="shared" si="9"/>
        <v>36.299999999999997</v>
      </c>
      <c r="J621" s="18"/>
      <c r="K621" s="20"/>
      <c r="L621" s="18"/>
    </row>
    <row r="622" spans="1:12" ht="30" customHeight="1" x14ac:dyDescent="0.3">
      <c r="A622" s="24"/>
      <c r="B622" s="25"/>
      <c r="C622" s="25"/>
      <c r="D622" s="25"/>
      <c r="E622" s="25"/>
      <c r="F622" s="25"/>
      <c r="G622" s="25"/>
      <c r="H622" s="26"/>
      <c r="I622" s="26"/>
      <c r="J622" s="53"/>
      <c r="K622" s="54"/>
      <c r="L622" s="18"/>
    </row>
    <row r="623" spans="1:12" ht="15.6" x14ac:dyDescent="0.3">
      <c r="A623" s="28" t="s">
        <v>281</v>
      </c>
      <c r="B623" s="29"/>
      <c r="C623" s="29"/>
      <c r="D623" s="29"/>
      <c r="E623" s="17"/>
      <c r="F623" s="86" t="s">
        <v>282</v>
      </c>
      <c r="G623" s="86"/>
      <c r="H623" s="30"/>
      <c r="I623" s="30"/>
      <c r="J623" s="31"/>
      <c r="K623" s="32" t="s">
        <v>283</v>
      </c>
    </row>
    <row r="624" spans="1:12" ht="15.6" x14ac:dyDescent="0.3">
      <c r="A624" s="33" t="s">
        <v>284</v>
      </c>
      <c r="B624" s="34"/>
      <c r="C624" s="34"/>
      <c r="D624" s="34"/>
      <c r="E624" s="3"/>
      <c r="F624" s="83" t="s">
        <v>285</v>
      </c>
      <c r="G624" s="83"/>
      <c r="H624" s="35"/>
      <c r="I624" s="35"/>
      <c r="K624" s="36" t="s">
        <v>286</v>
      </c>
    </row>
    <row r="625" spans="1:12" x14ac:dyDescent="0.3">
      <c r="A625" s="33" t="s">
        <v>287</v>
      </c>
      <c r="B625" s="34"/>
      <c r="C625" s="34"/>
      <c r="D625" s="34"/>
      <c r="E625" s="37"/>
      <c r="F625" s="83" t="s">
        <v>288</v>
      </c>
      <c r="G625" s="83"/>
      <c r="H625" s="35"/>
      <c r="I625" s="35"/>
      <c r="K625" s="38"/>
    </row>
    <row r="626" spans="1:12" x14ac:dyDescent="0.3">
      <c r="A626" s="33" t="s">
        <v>289</v>
      </c>
      <c r="B626" s="34"/>
      <c r="C626" s="34"/>
      <c r="D626" s="34"/>
      <c r="E626" s="37"/>
      <c r="F626" s="83" t="s">
        <v>290</v>
      </c>
      <c r="G626" s="83"/>
      <c r="H626" s="35"/>
      <c r="I626" s="35"/>
      <c r="K626" s="38"/>
    </row>
    <row r="627" spans="1:12" x14ac:dyDescent="0.3">
      <c r="A627" s="33" t="s">
        <v>404</v>
      </c>
      <c r="B627" s="34"/>
      <c r="C627" s="34"/>
      <c r="D627" s="34"/>
      <c r="E627" s="37"/>
      <c r="F627" s="37"/>
      <c r="G627" s="34"/>
      <c r="H627" s="35"/>
      <c r="I627" s="35"/>
      <c r="K627" s="38"/>
    </row>
    <row r="628" spans="1:12" x14ac:dyDescent="0.3">
      <c r="A628" s="40" t="s">
        <v>291</v>
      </c>
      <c r="B628" s="41"/>
      <c r="C628" s="41"/>
      <c r="D628" s="41"/>
      <c r="E628" s="42"/>
      <c r="F628" s="42"/>
      <c r="G628" s="41"/>
      <c r="H628" s="43"/>
      <c r="I628" s="43"/>
      <c r="J628" s="44"/>
      <c r="K628" s="45"/>
    </row>
    <row r="629" spans="1:12" ht="15.6" x14ac:dyDescent="0.3">
      <c r="A629" s="3"/>
      <c r="B629" s="3"/>
      <c r="C629" s="3"/>
      <c r="D629" s="3"/>
      <c r="E629" s="3"/>
      <c r="F629" s="3"/>
      <c r="G629" s="3"/>
      <c r="H629" s="4"/>
      <c r="I629" s="4"/>
      <c r="J629" s="3"/>
      <c r="K629" s="1"/>
      <c r="L629" s="1"/>
    </row>
  </sheetData>
  <autoFilter ref="A7:K621" xr:uid="{AFC117C3-01B4-4B7D-8261-19FF2A44827E}"/>
  <sortState xmlns:xlrd2="http://schemas.microsoft.com/office/spreadsheetml/2017/richdata2" ref="A498:K620">
    <sortCondition ref="D498:D620"/>
    <sortCondition ref="H498:H620"/>
  </sortState>
  <mergeCells count="6">
    <mergeCell ref="F625:G625"/>
    <mergeCell ref="F626:G626"/>
    <mergeCell ref="A1:K1"/>
    <mergeCell ref="A2:K2"/>
    <mergeCell ref="F623:G623"/>
    <mergeCell ref="F624:G62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Bourgogne</vt:lpstr>
      <vt:lpstr>Bordeaux</vt:lpstr>
      <vt:lpstr>Rhone</vt:lpstr>
      <vt:lpstr>Other appellations</vt:lpstr>
      <vt:lpstr>Champagne</vt:lpstr>
      <vt:lpstr>Wines ≥ 250€</vt:lpstr>
      <vt:lpstr>Wines ≤ 30€</vt:lpstr>
      <vt:lpstr>Bourgogne!Print_Area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gregoire Delouche</dc:creator>
  <cp:lastModifiedBy>gregoire Delouche</cp:lastModifiedBy>
  <cp:lastPrinted>2024-01-04T09:40:54Z</cp:lastPrinted>
  <dcterms:created xsi:type="dcterms:W3CDTF">2018-03-20T16:01:11Z</dcterms:created>
  <dcterms:modified xsi:type="dcterms:W3CDTF">2024-10-22T10:36:42Z</dcterms:modified>
</cp:coreProperties>
</file>